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ams.nlmk.ru@SSL\DavWWWRoot\sites\usi\Shared Documents\Disclosure\2018 Year\2018_Q2\02_Financial release\05_Final\"/>
    </mc:Choice>
  </mc:AlternateContent>
  <bookViews>
    <workbookView xWindow="0" yWindow="0" windowWidth="28800" windowHeight="12435" tabRatio="759"/>
  </bookViews>
  <sheets>
    <sheet name="Cover" sheetId="36" r:id="rId1"/>
    <sheet name="Content" sheetId="38" r:id="rId2"/>
    <sheet name="Key Indicators" sheetId="30" r:id="rId3"/>
    <sheet name="Consolidated sales" sheetId="34" r:id="rId4"/>
    <sheet name="RFP" sheetId="14" r:id="rId5"/>
    <sheet name="RLP" sheetId="44" r:id="rId6"/>
    <sheet name="Mining" sheetId="22" r:id="rId7"/>
    <sheet name="NLMK USA" sheetId="42" r:id="rId8"/>
    <sheet name="NLMK Dansteel" sheetId="43" r:id="rId9"/>
    <sheet name="P&amp;L" sheetId="28" r:id="rId10"/>
    <sheet name="CashFlow" sheetId="29" r:id="rId11"/>
    <sheet name="Balance Sheet" sheetId="33" r:id="rId12"/>
    <sheet name="Historical Data" sheetId="39" r:id="rId13"/>
    <sheet name="RFP key figures" sheetId="45" r:id="rId14"/>
    <sheet name="Foreign rolled products" sheetId="10" state="hidden" r:id="rId15"/>
    <sheet name="MiningO" sheetId="13" state="hidden" r:id="rId16"/>
    <sheet name="Russian long products" sheetId="12" state="hidden" r:id="rId17"/>
    <sheet name="Russian flat products" sheetId="11" state="hidden" r:id="rId18"/>
  </sheets>
  <externalReferences>
    <externalReference r:id="rId19"/>
    <externalReference r:id="rId20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11" hidden="1">#REF!</definedName>
    <definedName name="_Sort" localSheetId="10" hidden="1">#REF!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8" hidden="1">#REF!</definedName>
    <definedName name="_Sort" localSheetId="9" hidden="1">#REF!</definedName>
    <definedName name="_Sort" localSheetId="13" hidden="1">#REF!</definedName>
    <definedName name="_Sort" localSheetId="5" hidden="1">#REF!</definedName>
    <definedName name="_Sort" hidden="1">#REF!</definedName>
    <definedName name="_Sort2" localSheetId="8" hidden="1">#REF!</definedName>
    <definedName name="_Sort2" localSheetId="13" hidden="1">#REF!</definedName>
    <definedName name="_Sort2" localSheetId="5" hidden="1">#REF!</definedName>
    <definedName name="_Sort2" hidden="1">#REF!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1" hidden="1">#REF!</definedName>
    <definedName name="_xlnm._FilterDatabase" localSheetId="10" hidden="1">#REF!</definedName>
    <definedName name="_xlnm._FilterDatabase" localSheetId="3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13" hidden="1">#REF!</definedName>
    <definedName name="_xlnm._FilterDatabase" localSheetId="5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3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1" hidden="1">{"FCB_ALL",#N/A,FALSE,"FCB"}</definedName>
    <definedName name="as" localSheetId="0" hidden="1">{"FCB_ALL",#N/A,FALSE,"FCB"}</definedName>
    <definedName name="as" localSheetId="12" hidden="1">{"FCB_ALL",#N/A,FALSE,"FCB"}</definedName>
    <definedName name="as" localSheetId="8" hidden="1">{"FCB_ALL",#N/A,FALSE,"FCB"}</definedName>
    <definedName name="as" localSheetId="7" hidden="1">{"FCB_ALL",#N/A,FALSE,"FCB"}</definedName>
    <definedName name="as" localSheetId="13" hidden="1">{"FCB_ALL",#N/A,FALSE,"FCB"}</definedName>
    <definedName name="as" localSheetId="5" hidden="1">{"FCB_ALL",#N/A,FALSE,"FCB"}</definedName>
    <definedName name="as" hidden="1">{"FCB_ALL",#N/A,FALSE,"FCB"}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dddddd" localSheetId="1" hidden="1">{"FCB_ALL",#N/A,FALSE,"FCB";"GREY_ALL",#N/A,FALSE,"GREY"}</definedName>
    <definedName name="dddddd" localSheetId="0" hidden="1">{"FCB_ALL",#N/A,FALSE,"FCB";"GREY_ALL",#N/A,FALSE,"GREY"}</definedName>
    <definedName name="dddddd" localSheetId="12" hidden="1">{"FCB_ALL",#N/A,FALSE,"FCB";"GREY_ALL",#N/A,FALSE,"GREY"}</definedName>
    <definedName name="dddddd" localSheetId="8" hidden="1">{"FCB_ALL",#N/A,FALSE,"FCB";"GREY_ALL",#N/A,FALSE,"GREY"}</definedName>
    <definedName name="dddddd" localSheetId="7" hidden="1">{"FCB_ALL",#N/A,FALSE,"FCB";"GREY_ALL",#N/A,FALSE,"GREY"}</definedName>
    <definedName name="dddddd" localSheetId="13" hidden="1">{"FCB_ALL",#N/A,FALSE,"FCB";"GREY_ALL",#N/A,FALSE,"GREY"}</definedName>
    <definedName name="dddddd" localSheetId="5" hidden="1">{"FCB_ALL",#N/A,FALSE,"FCB";"GREY_ALL",#N/A,FALSE,"GREY"}</definedName>
    <definedName name="dddddd" hidden="1">{"FCB_ALL",#N/A,FALSE,"FCB";"GREY_ALL",#N/A,FALSE,"GREY"}</definedName>
    <definedName name="dfd" localSheetId="1" hidden="1">{"FCB_ALL",#N/A,FALSE,"FCB";"GREY_ALL",#N/A,FALSE,"GREY"}</definedName>
    <definedName name="dfd" localSheetId="0" hidden="1">{"FCB_ALL",#N/A,FALSE,"FCB";"GREY_ALL",#N/A,FALSE,"GREY"}</definedName>
    <definedName name="dfd" localSheetId="12" hidden="1">{"FCB_ALL",#N/A,FALSE,"FCB";"GREY_ALL",#N/A,FALSE,"GREY"}</definedName>
    <definedName name="dfd" localSheetId="8" hidden="1">{"FCB_ALL",#N/A,FALSE,"FCB";"GREY_ALL",#N/A,FALSE,"GREY"}</definedName>
    <definedName name="dfd" localSheetId="7" hidden="1">{"FCB_ALL",#N/A,FALSE,"FCB";"GREY_ALL",#N/A,FALSE,"GREY"}</definedName>
    <definedName name="dfd" localSheetId="13" hidden="1">{"FCB_ALL",#N/A,FALSE,"FCB";"GREY_ALL",#N/A,FALSE,"GREY"}</definedName>
    <definedName name="dfd" localSheetId="5" hidden="1">{"FCB_ALL",#N/A,FALSE,"FCB";"GREY_ALL",#N/A,FALSE,"GREY"}</definedName>
    <definedName name="dfd" hidden="1">{"FCB_ALL",#N/A,FALSE,"FCB";"GREY_ALL",#N/A,FALSE,"GREY"}</definedName>
    <definedName name="dfdas" localSheetId="1" hidden="1">{"FCB_ALL",#N/A,FALSE,"FCB";"GREY_ALL",#N/A,FALSE,"GREY"}</definedName>
    <definedName name="dfdas" localSheetId="0" hidden="1">{"FCB_ALL",#N/A,FALSE,"FCB";"GREY_ALL",#N/A,FALSE,"GREY"}</definedName>
    <definedName name="dfdas" localSheetId="12" hidden="1">{"FCB_ALL",#N/A,FALSE,"FCB";"GREY_ALL",#N/A,FALSE,"GREY"}</definedName>
    <definedName name="dfdas" localSheetId="8" hidden="1">{"FCB_ALL",#N/A,FALSE,"FCB";"GREY_ALL",#N/A,FALSE,"GREY"}</definedName>
    <definedName name="dfdas" localSheetId="7" hidden="1">{"FCB_ALL",#N/A,FALSE,"FCB";"GREY_ALL",#N/A,FALSE,"GREY"}</definedName>
    <definedName name="dfdas" localSheetId="13" hidden="1">{"FCB_ALL",#N/A,FALSE,"FCB";"GREY_ALL",#N/A,FALSE,"GREY"}</definedName>
    <definedName name="dfdas" localSheetId="5" hidden="1">{"FCB_ALL",#N/A,FALSE,"FCB";"GREY_ALL",#N/A,FALSE,"GREY"}</definedName>
    <definedName name="dfdas" hidden="1">{"FCB_ALL",#N/A,FALSE,"FCB";"GREY_ALL",#N/A,FALSE,"GREY"}</definedName>
    <definedName name="dfdfd" localSheetId="1" hidden="1">{"FCB_ALL",#N/A,FALSE,"FCB";"GREY_ALL",#N/A,FALSE,"GREY"}</definedName>
    <definedName name="dfdfd" localSheetId="0" hidden="1">{"FCB_ALL",#N/A,FALSE,"FCB";"GREY_ALL",#N/A,FALSE,"GREY"}</definedName>
    <definedName name="dfdfd" localSheetId="12" hidden="1">{"FCB_ALL",#N/A,FALSE,"FCB";"GREY_ALL",#N/A,FALSE,"GREY"}</definedName>
    <definedName name="dfdfd" localSheetId="8" hidden="1">{"FCB_ALL",#N/A,FALSE,"FCB";"GREY_ALL",#N/A,FALSE,"GREY"}</definedName>
    <definedName name="dfdfd" localSheetId="7" hidden="1">{"FCB_ALL",#N/A,FALSE,"FCB";"GREY_ALL",#N/A,FALSE,"GREY"}</definedName>
    <definedName name="dfdfd" localSheetId="13" hidden="1">{"FCB_ALL",#N/A,FALSE,"FCB";"GREY_ALL",#N/A,FALSE,"GREY"}</definedName>
    <definedName name="dfdfd" localSheetId="5" hidden="1">{"FCB_ALL",#N/A,FALSE,"FCB";"GREY_ALL",#N/A,FALSE,"GREY"}</definedName>
    <definedName name="dfdfd" hidden="1">{"FCB_ALL",#N/A,FALSE,"FCB";"GREY_ALL",#N/A,FALSE,"GREY"}</definedName>
    <definedName name="dfdfdfd" localSheetId="1" hidden="1">{"FCB_ALL",#N/A,FALSE,"FCB"}</definedName>
    <definedName name="dfdfdfd" localSheetId="0" hidden="1">{"FCB_ALL",#N/A,FALSE,"FCB"}</definedName>
    <definedName name="dfdfdfd" localSheetId="12" hidden="1">{"FCB_ALL",#N/A,FALSE,"FCB"}</definedName>
    <definedName name="dfdfdfd" localSheetId="8" hidden="1">{"FCB_ALL",#N/A,FALSE,"FCB"}</definedName>
    <definedName name="dfdfdfd" localSheetId="7" hidden="1">{"FCB_ALL",#N/A,FALSE,"FCB"}</definedName>
    <definedName name="dfdfdfd" localSheetId="13" hidden="1">{"FCB_ALL",#N/A,FALSE,"FCB"}</definedName>
    <definedName name="dfdfdfd" localSheetId="5" hidden="1">{"FCB_ALL",#N/A,FALSE,"FCB"}</definedName>
    <definedName name="dfdfdfd" hidden="1">{"FCB_ALL",#N/A,FALSE,"FCB"}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12" hidden="1">{#N/A,#N/A,FALSE,"Italy";#N/A,#N/A,FALSE,"Aperol Italy";#N/A,#N/A,FALSE,"Aperol Soda Italy";#N/A,#N/A,FALSE,"Spumanti";#N/A,#N/A,FALSE,"Barbieri Liqueur Italy";#N/A,#N/A,FALSE,"Others Italy"}</definedName>
    <definedName name="erref" localSheetId="8" hidden="1">{#N/A,#N/A,FALSE,"Italy";#N/A,#N/A,FALSE,"Aperol Italy";#N/A,#N/A,FALSE,"Aperol Soda Italy";#N/A,#N/A,FALSE,"Spumanti";#N/A,#N/A,FALSE,"Barbieri Liqueur Italy";#N/A,#N/A,FALSE,"Others Italy"}</definedName>
    <definedName name="erref" localSheetId="7" hidden="1">{#N/A,#N/A,FALSE,"Italy";#N/A,#N/A,FALSE,"Aperol Italy";#N/A,#N/A,FALSE,"Aperol Soda Italy";#N/A,#N/A,FALSE,"Spumanti";#N/A,#N/A,FALSE,"Barbieri Liqueur Italy";#N/A,#N/A,FALSE,"Others Italy"}</definedName>
    <definedName name="erref" localSheetId="13" hidden="1">{#N/A,#N/A,FALSE,"Italy";#N/A,#N/A,FALSE,"Aperol Italy";#N/A,#N/A,FALSE,"Aperol Soda Italy";#N/A,#N/A,FALSE,"Spumanti";#N/A,#N/A,FALSE,"Barbieri Liqueur Italy";#N/A,#N/A,FALSE,"Others Italy"}</definedName>
    <definedName name="erref" localSheetId="5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1" hidden="1">{"'КУЛАКОВ Ю.В.'!$A$1:$AP$78"}</definedName>
    <definedName name="HTML_Control" localSheetId="0" hidden="1">{"'КУЛАКОВ Ю.В.'!$A$1:$AP$78"}</definedName>
    <definedName name="HTML_Control" localSheetId="12" hidden="1">{"'КУЛАКОВ Ю.В.'!$A$1:$AP$78"}</definedName>
    <definedName name="HTML_Control" localSheetId="8" hidden="1">{"'КУЛАКОВ Ю.В.'!$A$1:$AP$78"}</definedName>
    <definedName name="HTML_Control" localSheetId="7" hidden="1">{"'КУЛАКОВ Ю.В.'!$A$1:$AP$78"}</definedName>
    <definedName name="HTML_Control" localSheetId="13" hidden="1">{"'КУЛАКОВ Ю.В.'!$A$1:$AP$78"}</definedName>
    <definedName name="HTML_Control" localSheetId="5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1" hidden="1">{"page1",#N/A,TRUE,"CSC";"page2",#N/A,TRUE,"CSC"}</definedName>
    <definedName name="lkjlklkjlkjlkj" localSheetId="0" hidden="1">{"page1",#N/A,TRUE,"CSC";"page2",#N/A,TRUE,"CSC"}</definedName>
    <definedName name="lkjlklkjlkjlkj" localSheetId="12" hidden="1">{"page1",#N/A,TRUE,"CSC";"page2",#N/A,TRUE,"CSC"}</definedName>
    <definedName name="lkjlklkjlkjlkj" localSheetId="8" hidden="1">{"page1",#N/A,TRUE,"CSC";"page2",#N/A,TRUE,"CSC"}</definedName>
    <definedName name="lkjlklkjlkjlkj" localSheetId="7" hidden="1">{"page1",#N/A,TRUE,"CSC";"page2",#N/A,TRUE,"CSC"}</definedName>
    <definedName name="lkjlklkjlkjlkj" localSheetId="13" hidden="1">{"page1",#N/A,TRUE,"CSC";"page2",#N/A,TRUE,"CSC"}</definedName>
    <definedName name="lkjlklkjlkjlkj" localSheetId="5" hidden="1">{"page1",#N/A,TRUE,"CSC";"page2",#N/A,TRUE,"CSC"}</definedName>
    <definedName name="lkjlklkjlkjlkj" hidden="1">{"page1",#N/A,TRUE,"CSC";"page2",#N/A,TRUE,"CSC"}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1" hidden="1">{"CSC_1",#N/A,FALSE,"CSC Outputs";"CSC_2",#N/A,FALSE,"CSC Outputs"}</definedName>
    <definedName name="New" localSheetId="0" hidden="1">{"CSC_1",#N/A,FALSE,"CSC Outputs";"CSC_2",#N/A,FALSE,"CSC Outputs"}</definedName>
    <definedName name="New" localSheetId="12" hidden="1">{"CSC_1",#N/A,FALSE,"CSC Outputs";"CSC_2",#N/A,FALSE,"CSC Outputs"}</definedName>
    <definedName name="New" localSheetId="8" hidden="1">{"CSC_1",#N/A,FALSE,"CSC Outputs";"CSC_2",#N/A,FALSE,"CSC Outputs"}</definedName>
    <definedName name="New" localSheetId="7" hidden="1">{"CSC_1",#N/A,FALSE,"CSC Outputs";"CSC_2",#N/A,FALSE,"CSC Outputs"}</definedName>
    <definedName name="New" localSheetId="13" hidden="1">{"CSC_1",#N/A,FALSE,"CSC Outputs";"CSC_2",#N/A,FALSE,"CSC Outputs"}</definedName>
    <definedName name="New" localSheetId="5" hidden="1">{"CSC_1",#N/A,FALSE,"CSC Outputs";"CSC_2",#N/A,FALSE,"CSC Outputs"}</definedName>
    <definedName name="New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2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13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12" hidden="1">{#N/A,"DR",FALSE,"increm pf";#N/A,"MAMSI",FALSE,"increm pf";#N/A,"MAXI",FALSE,"increm pf";#N/A,"PCAM",FALSE,"increm pf";#N/A,"PHSV",FALSE,"increm pf";#N/A,"SIE",FALSE,"increm pf"}</definedName>
    <definedName name="PrintBuyer" localSheetId="8" hidden="1">{#N/A,"DR",FALSE,"increm pf";#N/A,"MAMSI",FALSE,"increm pf";#N/A,"MAXI",FALSE,"increm pf";#N/A,"PCAM",FALSE,"increm pf";#N/A,"PHSV",FALSE,"increm pf";#N/A,"SIE",FALSE,"increm pf"}</definedName>
    <definedName name="PrintBuyer" localSheetId="7" hidden="1">{#N/A,"DR",FALSE,"increm pf";#N/A,"MAMSI",FALSE,"increm pf";#N/A,"MAXI",FALSE,"increm pf";#N/A,"PCAM",FALSE,"increm pf";#N/A,"PHSV",FALSE,"increm pf";#N/A,"SIE",FALSE,"increm pf"}</definedName>
    <definedName name="PrintBuyer" localSheetId="13" hidden="1">{#N/A,"DR",FALSE,"increm pf";#N/A,"MAMSI",FALSE,"increm pf";#N/A,"MAXI",FALSE,"increm pf";#N/A,"PCAM",FALSE,"increm pf";#N/A,"PHSV",FALSE,"increm pf";#N/A,"SIE",FALSE,"increm pf"}</definedName>
    <definedName name="PrintBuyer" localSheetId="5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1" hidden="1">{"page1",#N/A,TRUE,"CSC";"page2",#N/A,TRUE,"CSC"}</definedName>
    <definedName name="rename_of_wrn.CSC" localSheetId="0" hidden="1">{"page1",#N/A,TRUE,"CSC";"page2",#N/A,TRUE,"CSC"}</definedName>
    <definedName name="rename_of_wrn.CSC" localSheetId="12" hidden="1">{"page1",#N/A,TRUE,"CSC";"page2",#N/A,TRUE,"CSC"}</definedName>
    <definedName name="rename_of_wrn.CSC" localSheetId="8" hidden="1">{"page1",#N/A,TRUE,"CSC";"page2",#N/A,TRUE,"CSC"}</definedName>
    <definedName name="rename_of_wrn.CSC" localSheetId="7" hidden="1">{"page1",#N/A,TRUE,"CSC";"page2",#N/A,TRUE,"CSC"}</definedName>
    <definedName name="rename_of_wrn.CSC" localSheetId="13" hidden="1">{"page1",#N/A,TRUE,"CSC";"page2",#N/A,TRUE,"CSC"}</definedName>
    <definedName name="rename_of_wrn.CSC" localSheetId="5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1" hidden="1">{#N/A,#N/A,FALSE,"TradeSumm";#N/A,#N/A,FALSE,"StatsSumm"}</definedName>
    <definedName name="wrn.Alex." localSheetId="0" hidden="1">{#N/A,#N/A,FALSE,"TradeSumm";#N/A,#N/A,FALSE,"StatsSumm"}</definedName>
    <definedName name="wrn.Alex." localSheetId="12" hidden="1">{#N/A,#N/A,FALSE,"TradeSumm";#N/A,#N/A,FALSE,"StatsSumm"}</definedName>
    <definedName name="wrn.Alex." localSheetId="8" hidden="1">{#N/A,#N/A,FALSE,"TradeSumm";#N/A,#N/A,FALSE,"StatsSumm"}</definedName>
    <definedName name="wrn.Alex." localSheetId="7" hidden="1">{#N/A,#N/A,FALSE,"TradeSumm";#N/A,#N/A,FALSE,"StatsSumm"}</definedName>
    <definedName name="wrn.Alex." localSheetId="13" hidden="1">{#N/A,#N/A,FALSE,"TradeSumm";#N/A,#N/A,FALSE,"StatsSumm"}</definedName>
    <definedName name="wrn.Alex." localSheetId="5" hidden="1">{#N/A,#N/A,FALSE,"TradeSumm";#N/A,#N/A,FALSE,"StatsSumm"}</definedName>
    <definedName name="wrn.Alex." hidden="1">{#N/A,#N/A,FALSE,"TradeSumm";#N/A,#N/A,FALSE,"StatsSumm"}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8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7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3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12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13" hidden="1">{#N/A,#N/A,TRUE,"Lines";#N/A,#N/A,TRUE,"Stations";#N/A,#N/A,TRUE,"Cap. Expenses";#N/A,#N/A,TRUE,"Land";#N/A,#N/A,TRUE,"Cen Proces Sys";#N/A,#N/A,TRUE,"telecom";#N/A,#N/A,TRUE,"Other"}</definedName>
    <definedName name="wrn.Appendix." localSheetId="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0" hidden="1">{"Assumptions",#N/A,FALSE,"Assum"}</definedName>
    <definedName name="wrn.Assumptions." localSheetId="12" hidden="1">{"Assumptions",#N/A,FALSE,"Assum"}</definedName>
    <definedName name="wrn.Assumptions." localSheetId="8" hidden="1">{"Assumptions",#N/A,FALSE,"Assum"}</definedName>
    <definedName name="wrn.Assumptions." localSheetId="7" hidden="1">{"Assumptions",#N/A,FALSE,"Assum"}</definedName>
    <definedName name="wrn.Assumptions." localSheetId="13" hidden="1">{"Assumptions",#N/A,FALSE,"Assum"}</definedName>
    <definedName name="wrn.Assumptions." localSheetId="5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localSheetId="0" hidden="1">{#N/A,#N/A,FALSE,"CAG"}</definedName>
    <definedName name="wrn.CAG." localSheetId="12" hidden="1">{#N/A,#N/A,FALSE,"CAG"}</definedName>
    <definedName name="wrn.CAG." localSheetId="8" hidden="1">{#N/A,#N/A,FALSE,"CAG"}</definedName>
    <definedName name="wrn.CAG." localSheetId="7" hidden="1">{#N/A,#N/A,FALSE,"CAG"}</definedName>
    <definedName name="wrn.CAG." localSheetId="13" hidden="1">{#N/A,#N/A,FALSE,"CAG"}</definedName>
    <definedName name="wrn.CAG." localSheetId="5" hidden="1">{#N/A,#N/A,FALSE,"CAG"}</definedName>
    <definedName name="wrn.CAG." hidden="1">{#N/A,#N/A,FALSE,"CAG"}</definedName>
    <definedName name="wrn.Cider." localSheetId="1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2" hidden="1">{#N/A,#N/A,FALSE,"Cider Segment";#N/A,#N/A,FALSE,"Bulmers";#N/A,#N/A,FALSE,"Ritz";#N/A,#N/A,FALSE,"Stag";#N/A,#N/A,FALSE,"Cider Others"}</definedName>
    <definedName name="wrn.Cider." localSheetId="8" hidden="1">{#N/A,#N/A,FALSE,"Cider Segment";#N/A,#N/A,FALSE,"Bulmers";#N/A,#N/A,FALSE,"Ritz";#N/A,#N/A,FALSE,"Stag";#N/A,#N/A,FALSE,"Cider Others"}</definedName>
    <definedName name="wrn.Cider." localSheetId="7" hidden="1">{#N/A,#N/A,FALSE,"Cider Segment";#N/A,#N/A,FALSE,"Bulmers";#N/A,#N/A,FALSE,"Ritz";#N/A,#N/A,FALSE,"Stag";#N/A,#N/A,FALSE,"Cider Others"}</definedName>
    <definedName name="wrn.Cider." localSheetId="13" hidden="1">{#N/A,#N/A,FALSE,"Cider Segment";#N/A,#N/A,FALSE,"Bulmers";#N/A,#N/A,FALSE,"Ritz";#N/A,#N/A,FALSE,"Stag";#N/A,#N/A,FALSE,"Cider Others"}</definedName>
    <definedName name="wrn.Cider." localSheetId="5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2" hidden="1">{"Consolidated IS w Ratios",#N/A,FALSE,"Consolidated";"Consolidated CF",#N/A,FALSE,"Consolidated";"Consolidated DCF",#N/A,FALSE,"Consolidated"}</definedName>
    <definedName name="wrn.Consolidated._.Set." localSheetId="8" hidden="1">{"Consolidated IS w Ratios",#N/A,FALSE,"Consolidated";"Consolidated CF",#N/A,FALSE,"Consolidated";"Consolidated DCF",#N/A,FALSE,"Consolidated"}</definedName>
    <definedName name="wrn.Consolidated._.Set." localSheetId="7" hidden="1">{"Consolidated IS w Ratios",#N/A,FALSE,"Consolidated";"Consolidated CF",#N/A,FALSE,"Consolidated";"Consolidated DCF",#N/A,FALSE,"Consolidated"}</definedName>
    <definedName name="wrn.Consolidated._.Set." localSheetId="13" hidden="1">{"Consolidated IS w Ratios",#N/A,FALSE,"Consolidated";"Consolidated CF",#N/A,FALSE,"Consolidated";"Consolidated DCF",#N/A,FALSE,"Consolidated"}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1" hidden="1">{#N/A,#N/A,FALSE,"Contribution Analysis"}</definedName>
    <definedName name="wrn.contribution." localSheetId="0" hidden="1">{#N/A,#N/A,FALSE,"Contribution Analysis"}</definedName>
    <definedName name="wrn.contribution." localSheetId="12" hidden="1">{#N/A,#N/A,FALSE,"Contribution Analysis"}</definedName>
    <definedName name="wrn.contribution." localSheetId="8" hidden="1">{#N/A,#N/A,FALSE,"Contribution Analysis"}</definedName>
    <definedName name="wrn.contribution." localSheetId="7" hidden="1">{#N/A,#N/A,FALSE,"Contribution Analysis"}</definedName>
    <definedName name="wrn.contribution." localSheetId="13" hidden="1">{#N/A,#N/A,FALSE,"Contribution Analysis"}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0" hidden="1">{#N/A,#N/A,FALSE,"CPB"}</definedName>
    <definedName name="wrn.CPB." localSheetId="12" hidden="1">{#N/A,#N/A,FALSE,"CPB"}</definedName>
    <definedName name="wrn.CPB." localSheetId="8" hidden="1">{#N/A,#N/A,FALSE,"CPB"}</definedName>
    <definedName name="wrn.CPB." localSheetId="7" hidden="1">{#N/A,#N/A,FALSE,"CPB"}</definedName>
    <definedName name="wrn.CPB." localSheetId="13" hidden="1">{#N/A,#N/A,FALSE,"CPB"}</definedName>
    <definedName name="wrn.CPB." localSheetId="5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0" hidden="1">{#N/A,#N/A,FALSE,"Credit Summary"}</definedName>
    <definedName name="wrn.Credit._.Summary." localSheetId="12" hidden="1">{#N/A,#N/A,FALSE,"Credit Summary"}</definedName>
    <definedName name="wrn.Credit._.Summary." localSheetId="8" hidden="1">{#N/A,#N/A,FALSE,"Credit Summary"}</definedName>
    <definedName name="wrn.Credit._.Summary." localSheetId="7" hidden="1">{#N/A,#N/A,FALSE,"Credit Summary"}</definedName>
    <definedName name="wrn.Credit._.Summary." localSheetId="13" hidden="1">{#N/A,#N/A,FALSE,"Credit Summary"}</definedName>
    <definedName name="wrn.Credit._.Summary." localSheetId="5" hidden="1">{#N/A,#N/A,FALSE,"Credit Summary"}</definedName>
    <definedName name="wrn.Credit._.Summary." hidden="1">{#N/A,#N/A,FALSE,"Credit Summary"}</definedName>
    <definedName name="wrn.CSC." localSheetId="1" hidden="1">{"page1",#N/A,TRUE,"CSC";"page2",#N/A,TRUE,"CSC"}</definedName>
    <definedName name="wrn.CSC." localSheetId="0" hidden="1">{"page1",#N/A,TRUE,"CSC";"page2",#N/A,TRUE,"CSC"}</definedName>
    <definedName name="wrn.CSC." localSheetId="12" hidden="1">{"page1",#N/A,TRUE,"CSC";"page2",#N/A,TRUE,"CSC"}</definedName>
    <definedName name="wrn.CSC." localSheetId="8" hidden="1">{"page1",#N/A,TRUE,"CSC";"page2",#N/A,TRUE,"CSC"}</definedName>
    <definedName name="wrn.CSC." localSheetId="7" hidden="1">{"page1",#N/A,TRUE,"CSC";"page2",#N/A,TRUE,"CSC"}</definedName>
    <definedName name="wrn.CSC." localSheetId="13" hidden="1">{"page1",#N/A,TRUE,"CSC";"page2",#N/A,TRUE,"CSC"}</definedName>
    <definedName name="wrn.CSC." localSheetId="5" hidden="1">{"page1",#N/A,TRUE,"CSC";"page2",#N/A,TRUE,"CSC"}</definedName>
    <definedName name="wrn.CSC." hidden="1">{"page1",#N/A,TRUE,"CSC";"page2",#N/A,TRUE,"CSC"}</definedName>
    <definedName name="wrn.CSC2" localSheetId="1" hidden="1">{"page1",#N/A,TRUE,"CSC";"page2",#N/A,TRUE,"CSC"}</definedName>
    <definedName name="wrn.CSC2" localSheetId="0" hidden="1">{"page1",#N/A,TRUE,"CSC";"page2",#N/A,TRUE,"CSC"}</definedName>
    <definedName name="wrn.CSC2" localSheetId="12" hidden="1">{"page1",#N/A,TRUE,"CSC";"page2",#N/A,TRUE,"CSC"}</definedName>
    <definedName name="wrn.CSC2" localSheetId="8" hidden="1">{"page1",#N/A,TRUE,"CSC";"page2",#N/A,TRUE,"CSC"}</definedName>
    <definedName name="wrn.CSC2" localSheetId="7" hidden="1">{"page1",#N/A,TRUE,"CSC";"page2",#N/A,TRUE,"CSC"}</definedName>
    <definedName name="wrn.CSC2" localSheetId="13" hidden="1">{"page1",#N/A,TRUE,"CSC";"page2",#N/A,TRUE,"CSC"}</definedName>
    <definedName name="wrn.CSC2" localSheetId="5" hidden="1">{"page1",#N/A,TRUE,"CSC";"page2",#N/A,TRUE,"CSC"}</definedName>
    <definedName name="wrn.CSC2" hidden="1">{"page1",#N/A,TRUE,"CSC";"page2",#N/A,TRUE,"CSC"}</definedName>
    <definedName name="wrn.csc2." localSheetId="1" hidden="1">{#N/A,#N/A,FALSE,"ORIX CSC"}</definedName>
    <definedName name="wrn.csc2." localSheetId="0" hidden="1">{#N/A,#N/A,FALSE,"ORIX CSC"}</definedName>
    <definedName name="wrn.csc2." localSheetId="12" hidden="1">{#N/A,#N/A,FALSE,"ORIX CSC"}</definedName>
    <definedName name="wrn.csc2." localSheetId="8" hidden="1">{#N/A,#N/A,FALSE,"ORIX CSC"}</definedName>
    <definedName name="wrn.csc2." localSheetId="7" hidden="1">{#N/A,#N/A,FALSE,"ORIX CSC"}</definedName>
    <definedName name="wrn.csc2." localSheetId="13" hidden="1">{#N/A,#N/A,FALSE,"ORIX CSC"}</definedName>
    <definedName name="wrn.csc2." localSheetId="5" hidden="1">{#N/A,#N/A,FALSE,"ORIX CSC"}</definedName>
    <definedName name="wrn.csc2." hidden="1">{#N/A,#N/A,FALSE,"ORIX CSC"}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1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12" hidden="1">{"Eur Base Top",#N/A,FALSE,"Europe Base";"Eur Base Bottom",#N/A,FALSE,"Europe Base"}</definedName>
    <definedName name="wrn.Europe._.Base." localSheetId="8" hidden="1">{"Eur Base Top",#N/A,FALSE,"Europe Base";"Eur Base Bottom",#N/A,FALSE,"Europe Base"}</definedName>
    <definedName name="wrn.Europe._.Base." localSheetId="7" hidden="1">{"Eur Base Top",#N/A,FALSE,"Europe Base";"Eur Base Bottom",#N/A,FALSE,"Europe Base"}</definedName>
    <definedName name="wrn.Europe._.Base." localSheetId="13" hidden="1">{"Eur Base Top",#N/A,FALSE,"Europe Base";"Eur Base Bottom",#N/A,FALSE,"Europe Base"}</definedName>
    <definedName name="wrn.Europe._.Base." localSheetId="5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1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12" hidden="1">{"IS w Ratios",#N/A,FALSE,"Europe";"PF CF Europe",#N/A,FALSE,"Europe";"DCF Eur Matrix",#N/A,FALSE,"Europe"}</definedName>
    <definedName name="wrn.Europe._.Set." localSheetId="8" hidden="1">{"IS w Ratios",#N/A,FALSE,"Europe";"PF CF Europe",#N/A,FALSE,"Europe";"DCF Eur Matrix",#N/A,FALSE,"Europe"}</definedName>
    <definedName name="wrn.Europe._.Set." localSheetId="7" hidden="1">{"IS w Ratios",#N/A,FALSE,"Europe";"PF CF Europe",#N/A,FALSE,"Europe";"DCF Eur Matrix",#N/A,FALSE,"Europe"}</definedName>
    <definedName name="wrn.Europe._.Set." localSheetId="13" hidden="1">{"IS w Ratios",#N/A,FALSE,"Europe";"PF CF Europe",#N/A,FALSE,"Europe";"DCF Eur Matrix",#N/A,FALSE,"Europe"}</definedName>
    <definedName name="wrn.Europe._.Set." localSheetId="5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8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7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3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1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2" hidden="1">{"IS FE with Ratios",#N/A,FALSE,"Far East";"PF CF Far East",#N/A,FALSE,"Far East";"DCF Far East Matrix",#N/A,FALSE,"Far East"}</definedName>
    <definedName name="wrn.Far._.East._.Set." localSheetId="8" hidden="1">{"IS FE with Ratios",#N/A,FALSE,"Far East";"PF CF Far East",#N/A,FALSE,"Far East";"DCF Far East Matrix",#N/A,FALSE,"Far East"}</definedName>
    <definedName name="wrn.Far._.East._.Set." localSheetId="7" hidden="1">{"IS FE with Ratios",#N/A,FALSE,"Far East";"PF CF Far East",#N/A,FALSE,"Far East";"DCF Far East Matrix",#N/A,FALSE,"Far East"}</definedName>
    <definedName name="wrn.Far._.East._.Set." localSheetId="13" hidden="1">{"IS FE with Ratios",#N/A,FALSE,"Far East";"PF CF Far East",#N/A,FALSE,"Far East";"DCF Far East Matrix",#N/A,FALSE,"Far East"}</definedName>
    <definedName name="wrn.Far._.East._.Set." localSheetId="5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1" hidden="1">{"FCB_ALL",#N/A,FALSE,"FCB"}</definedName>
    <definedName name="wrn.FCB." localSheetId="0" hidden="1">{"FCB_ALL",#N/A,FALSE,"FCB"}</definedName>
    <definedName name="wrn.FCB." localSheetId="12" hidden="1">{"FCB_ALL",#N/A,FALSE,"FCB"}</definedName>
    <definedName name="wrn.FCB." localSheetId="8" hidden="1">{"FCB_ALL",#N/A,FALSE,"FCB"}</definedName>
    <definedName name="wrn.FCB." localSheetId="7" hidden="1">{"FCB_ALL",#N/A,FALSE,"FCB"}</definedName>
    <definedName name="wrn.FCB." localSheetId="13" hidden="1">{"FCB_ALL",#N/A,FALSE,"FCB"}</definedName>
    <definedName name="wrn.FCB." localSheetId="5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localSheetId="12" hidden="1">{"FCB_ALL",#N/A,FALSE,"FCB"}</definedName>
    <definedName name="wrn.fcb2" localSheetId="8" hidden="1">{"FCB_ALL",#N/A,FALSE,"FCB"}</definedName>
    <definedName name="wrn.fcb2" localSheetId="7" hidden="1">{"FCB_ALL",#N/A,FALSE,"FCB"}</definedName>
    <definedName name="wrn.fcb2" localSheetId="13" hidden="1">{"FCB_ALL",#N/A,FALSE,"FCB"}</definedName>
    <definedName name="wrn.fcb2" localSheetId="5" hidden="1">{"FCB_ALL",#N/A,FALSE,"FCB"}</definedName>
    <definedName name="wrn.fcb2" hidden="1">{"FCB_ALL",#N/A,FALSE,"FCB"}</definedName>
    <definedName name="wrn.FE._.Sensitivity." localSheetId="1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2" hidden="1">{"Far East Top",#N/A,FALSE,"FE Model";"Far East Mid",#N/A,FALSE,"FE Model";"Far East Base",#N/A,FALSE,"FE Model"}</definedName>
    <definedName name="wrn.FE._.Sensitivity." localSheetId="8" hidden="1">{"Far East Top",#N/A,FALSE,"FE Model";"Far East Mid",#N/A,FALSE,"FE Model";"Far East Base",#N/A,FALSE,"FE Model"}</definedName>
    <definedName name="wrn.FE._.Sensitivity." localSheetId="7" hidden="1">{"Far East Top",#N/A,FALSE,"FE Model";"Far East Mid",#N/A,FALSE,"FE Model";"Far East Base",#N/A,FALSE,"FE Model"}</definedName>
    <definedName name="wrn.FE._.Sensitivity." localSheetId="13" hidden="1">{"Far East Top",#N/A,FALSE,"FE Model";"Far East Mid",#N/A,FALSE,"FE Model";"Far East Base",#N/A,FALSE,"FE Model"}</definedName>
    <definedName name="wrn.FE._.Sensitivity." localSheetId="5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3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1" hidden="1">{#N/A,#N/A,FALSE,"GIS"}</definedName>
    <definedName name="wrn.GIS." localSheetId="0" hidden="1">{#N/A,#N/A,FALSE,"GIS"}</definedName>
    <definedName name="wrn.GIS." localSheetId="12" hidden="1">{#N/A,#N/A,FALSE,"GIS"}</definedName>
    <definedName name="wrn.GIS." localSheetId="8" hidden="1">{#N/A,#N/A,FALSE,"GIS"}</definedName>
    <definedName name="wrn.GIS." localSheetId="7" hidden="1">{#N/A,#N/A,FALSE,"GIS"}</definedName>
    <definedName name="wrn.GIS." localSheetId="13" hidden="1">{#N/A,#N/A,FALSE,"GIS"}</definedName>
    <definedName name="wrn.GIS." localSheetId="5" hidden="1">{#N/A,#N/A,FALSE,"GIS"}</definedName>
    <definedName name="wrn.GIS." hidden="1">{#N/A,#N/A,FALSE,"GIS"}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3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3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1" hidden="1">{#N/A,#N/A,FALSE,"HNZ"}</definedName>
    <definedName name="wrn.HNZ." localSheetId="0" hidden="1">{#N/A,#N/A,FALSE,"HNZ"}</definedName>
    <definedName name="wrn.HNZ." localSheetId="12" hidden="1">{#N/A,#N/A,FALSE,"HNZ"}</definedName>
    <definedName name="wrn.HNZ." localSheetId="8" hidden="1">{#N/A,#N/A,FALSE,"HNZ"}</definedName>
    <definedName name="wrn.HNZ." localSheetId="7" hidden="1">{#N/A,#N/A,FALSE,"HNZ"}</definedName>
    <definedName name="wrn.HNZ." localSheetId="13" hidden="1">{#N/A,#N/A,FALSE,"HNZ"}</definedName>
    <definedName name="wrn.HNZ." localSheetId="5" hidden="1">{#N/A,#N/A,FALSE,"HNZ"}</definedName>
    <definedName name="wrn.HNZ." hidden="1">{#N/A,#N/A,FALSE,"HNZ"}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3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2" hidden="1">{#N/A,#N/A,FALSE,"Italy";#N/A,#N/A,FALSE,"Aperol Italy";#N/A,#N/A,FALSE,"Aperol Soda Italy";#N/A,#N/A,FALSE,"Spumanti";#N/A,#N/A,FALSE,"Barbieri Liqueur Italy";#N/A,#N/A,FALSE,"Others Italy"}</definedName>
    <definedName name="wrn.Italy." localSheetId="8" hidden="1">{#N/A,#N/A,FALSE,"Italy";#N/A,#N/A,FALSE,"Aperol Italy";#N/A,#N/A,FALSE,"Aperol Soda Italy";#N/A,#N/A,FALSE,"Spumanti";#N/A,#N/A,FALSE,"Barbieri Liqueur Italy";#N/A,#N/A,FALSE,"Others Italy"}</definedName>
    <definedName name="wrn.Italy." localSheetId="7" hidden="1">{#N/A,#N/A,FALSE,"Italy";#N/A,#N/A,FALSE,"Aperol Italy";#N/A,#N/A,FALSE,"Aperol Soda Italy";#N/A,#N/A,FALSE,"Spumanti";#N/A,#N/A,FALSE,"Barbieri Liqueur Italy";#N/A,#N/A,FALSE,"Others Italy"}</definedName>
    <definedName name="wrn.Italy." localSheetId="13" hidden="1">{#N/A,#N/A,FALSE,"Italy";#N/A,#N/A,FALSE,"Aperol Italy";#N/A,#N/A,FALSE,"Aperol Soda Italy";#N/A,#N/A,FALSE,"Spumanti";#N/A,#N/A,FALSE,"Barbieri Liqueur Italy";#N/A,#N/A,FALSE,"Others Italy"}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1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12" hidden="1">{"JG FE Top",#N/A,FALSE,"JG FE $";"JG FE Bottom",#N/A,FALSE,"JG FE $"}</definedName>
    <definedName name="wrn.JG._.FE._.Dollar." localSheetId="8" hidden="1">{"JG FE Top",#N/A,FALSE,"JG FE $";"JG FE Bottom",#N/A,FALSE,"JG FE $"}</definedName>
    <definedName name="wrn.JG._.FE._.Dollar." localSheetId="7" hidden="1">{"JG FE Top",#N/A,FALSE,"JG FE $";"JG FE Bottom",#N/A,FALSE,"JG FE $"}</definedName>
    <definedName name="wrn.JG._.FE._.Dollar." localSheetId="13" hidden="1">{"JG FE Top",#N/A,FALSE,"JG FE $";"JG FE Bottom",#N/A,FALSE,"JG FE $"}</definedName>
    <definedName name="wrn.JG._.FE._.Dollar." localSheetId="5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1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12" hidden="1">{"JG FE Top",#N/A,FALSE,"JG FE ¥";"JG FE Bottom",#N/A,FALSE,"JG FE ¥"}</definedName>
    <definedName name="wrn.JG._.FE._.Yen." localSheetId="8" hidden="1">{"JG FE Top",#N/A,FALSE,"JG FE ¥";"JG FE Bottom",#N/A,FALSE,"JG FE ¥"}</definedName>
    <definedName name="wrn.JG._.FE._.Yen." localSheetId="7" hidden="1">{"JG FE Top",#N/A,FALSE,"JG FE ¥";"JG FE Bottom",#N/A,FALSE,"JG FE ¥"}</definedName>
    <definedName name="wrn.JG._.FE._.Yen." localSheetId="13" hidden="1">{"JG FE Top",#N/A,FALSE,"JG FE ¥";"JG FE Bottom",#N/A,FALSE,"JG FE ¥"}</definedName>
    <definedName name="wrn.JG._.FE._.Yen." localSheetId="5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1" hidden="1">{#N/A,#N/A,FALSE,"K"}</definedName>
    <definedName name="wrn.K." localSheetId="0" hidden="1">{#N/A,#N/A,FALSE,"K"}</definedName>
    <definedName name="wrn.K." localSheetId="12" hidden="1">{#N/A,#N/A,FALSE,"K"}</definedName>
    <definedName name="wrn.K." localSheetId="8" hidden="1">{#N/A,#N/A,FALSE,"K"}</definedName>
    <definedName name="wrn.K." localSheetId="7" hidden="1">{#N/A,#N/A,FALSE,"K"}</definedName>
    <definedName name="wrn.K." localSheetId="13" hidden="1">{#N/A,#N/A,FALSE,"K"}</definedName>
    <definedName name="wrn.K." localSheetId="5" hidden="1">{#N/A,#N/A,FALSE,"K"}</definedName>
    <definedName name="wrn.K." hidden="1">{#N/A,#N/A,FALSE,"K"}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8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7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3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8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7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3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8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7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3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3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1" hidden="1">{#N/A,#N/A,FALSE,"MCCRK"}</definedName>
    <definedName name="wrn.MCCRK." localSheetId="0" hidden="1">{#N/A,#N/A,FALSE,"MCCRK"}</definedName>
    <definedName name="wrn.MCCRK." localSheetId="12" hidden="1">{#N/A,#N/A,FALSE,"MCCRK"}</definedName>
    <definedName name="wrn.MCCRK." localSheetId="8" hidden="1">{#N/A,#N/A,FALSE,"MCCRK"}</definedName>
    <definedName name="wrn.MCCRK." localSheetId="7" hidden="1">{#N/A,#N/A,FALSE,"MCCRK"}</definedName>
    <definedName name="wrn.MCCRK." localSheetId="13" hidden="1">{#N/A,#N/A,FALSE,"MCCRK"}</definedName>
    <definedName name="wrn.MCCRK." localSheetId="5" hidden="1">{#N/A,#N/A,FALSE,"MCCRK"}</definedName>
    <definedName name="wrn.MCCRK." hidden="1">{#N/A,#N/A,FALSE,"MCCRK"}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8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7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1" hidden="1">{#N/A,#N/A,FALSE,"NA"}</definedName>
    <definedName name="wrn.NA." localSheetId="0" hidden="1">{#N/A,#N/A,FALSE,"NA"}</definedName>
    <definedName name="wrn.NA." localSheetId="12" hidden="1">{#N/A,#N/A,FALSE,"NA"}</definedName>
    <definedName name="wrn.NA." localSheetId="8" hidden="1">{#N/A,#N/A,FALSE,"NA"}</definedName>
    <definedName name="wrn.NA." localSheetId="7" hidden="1">{#N/A,#N/A,FALSE,"NA"}</definedName>
    <definedName name="wrn.NA." localSheetId="13" hidden="1">{#N/A,#N/A,FALSE,"NA"}</definedName>
    <definedName name="wrn.NA." localSheetId="5" hidden="1">{#N/A,#N/A,FALSE,"NA"}</definedName>
    <definedName name="wrn.NA." hidden="1">{#N/A,#N/A,FALSE,"NA"}</definedName>
    <definedName name="wrn.NA._.Model._.T._.and._.B." localSheetId="1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12" hidden="1">{"NA Top",#N/A,FALSE,"NA Model";"NA Bottom",#N/A,FALSE,"NA Model"}</definedName>
    <definedName name="wrn.NA._.Model._.T._.and._.B." localSheetId="8" hidden="1">{"NA Top",#N/A,FALSE,"NA Model";"NA Bottom",#N/A,FALSE,"NA Model"}</definedName>
    <definedName name="wrn.NA._.Model._.T._.and._.B." localSheetId="7" hidden="1">{"NA Top",#N/A,FALSE,"NA Model";"NA Bottom",#N/A,FALSE,"NA Model"}</definedName>
    <definedName name="wrn.NA._.Model._.T._.and._.B." localSheetId="13" hidden="1">{"NA Top",#N/A,FALSE,"NA Model";"NA Bottom",#N/A,FALSE,"NA Model"}</definedName>
    <definedName name="wrn.NA._.Model._.T._.and._.B." localSheetId="5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1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12" hidden="1">{"NA Top",#N/A,FALSE,"NA-ULV";"NA Bottom",#N/A,FALSE,"NA-ULV"}</definedName>
    <definedName name="wrn.NA_ULV._.Tand._.B." localSheetId="8" hidden="1">{"NA Top",#N/A,FALSE,"NA-ULV";"NA Bottom",#N/A,FALSE,"NA-ULV"}</definedName>
    <definedName name="wrn.NA_ULV._.Tand._.B." localSheetId="7" hidden="1">{"NA Top",#N/A,FALSE,"NA-ULV";"NA Bottom",#N/A,FALSE,"NA-ULV"}</definedName>
    <definedName name="wrn.NA_ULV._.Tand._.B." localSheetId="13" hidden="1">{"NA Top",#N/A,FALSE,"NA-ULV";"NA Bottom",#N/A,FALSE,"NA-ULV"}</definedName>
    <definedName name="wrn.NA_ULV._.Tand._.B." localSheetId="5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2" hidden="1">{"NA Is w Ratios",#N/A,FALSE,"North America";"PF CFlow NA",#N/A,FALSE,"North America";"NA DCF Matrix",#N/A,FALSE,"North America"}</definedName>
    <definedName name="wrn.North._.America._.Set." localSheetId="8" hidden="1">{"NA Is w Ratios",#N/A,FALSE,"North America";"PF CFlow NA",#N/A,FALSE,"North America";"NA DCF Matrix",#N/A,FALSE,"North America"}</definedName>
    <definedName name="wrn.North._.America._.Set." localSheetId="7" hidden="1">{"NA Is w Ratios",#N/A,FALSE,"North America";"PF CFlow NA",#N/A,FALSE,"North America";"NA DCF Matrix",#N/A,FALSE,"North America"}</definedName>
    <definedName name="wrn.North._.America._.Set." localSheetId="13" hidden="1">{"NA Is w Ratios",#N/A,FALSE,"North America";"PF CFlow NA",#N/A,FALSE,"North America";"NA DCF Matrix",#N/A,FALSE,"North America"}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8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7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3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1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12" hidden="1">{"Print Top",#N/A,FALSE,"Europe Model";"Print Bottom",#N/A,FALSE,"Europe Model"}</definedName>
    <definedName name="wrn.Print._.Europe._.TandB." localSheetId="8" hidden="1">{"Print Top",#N/A,FALSE,"Europe Model";"Print Bottom",#N/A,FALSE,"Europe Model"}</definedName>
    <definedName name="wrn.Print._.Europe._.TandB." localSheetId="7" hidden="1">{"Print Top",#N/A,FALSE,"Europe Model";"Print Bottom",#N/A,FALSE,"Europe Model"}</definedName>
    <definedName name="wrn.Print._.Europe._.TandB." localSheetId="13" hidden="1">{"Print Top",#N/A,FALSE,"Europe Model";"Print Bottom",#N/A,FALSE,"Europe Model"}</definedName>
    <definedName name="wrn.Print._.Europe._.TandB." localSheetId="5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1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12" hidden="1">{"Far East Top",#N/A,FALSE,"FE Model";"Far East Bottom",#N/A,FALSE,"FE Model"}</definedName>
    <definedName name="wrn.Print._.FE._.T._.and._.B." localSheetId="8" hidden="1">{"Far East Top",#N/A,FALSE,"FE Model";"Far East Bottom",#N/A,FALSE,"FE Model"}</definedName>
    <definedName name="wrn.Print._.FE._.T._.and._.B." localSheetId="7" hidden="1">{"Far East Top",#N/A,FALSE,"FE Model";"Far East Bottom",#N/A,FALSE,"FE Model"}</definedName>
    <definedName name="wrn.Print._.FE._.T._.and._.B." localSheetId="13" hidden="1">{"Far East Top",#N/A,FALSE,"FE Model";"Far East Bottom",#N/A,FALSE,"FE Model"}</definedName>
    <definedName name="wrn.Print._.FE._.T._.and._.B." localSheetId="5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2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3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localSheetId="12" hidden="1">{"inputs raw data",#N/A,TRUE,"INPUT"}</definedName>
    <definedName name="wrn.print._.raw._.data._.entry." localSheetId="8" hidden="1">{"inputs raw data",#N/A,TRUE,"INPUT"}</definedName>
    <definedName name="wrn.print._.raw._.data._.entry." localSheetId="7" hidden="1">{"inputs raw data",#N/A,TRUE,"INPUT"}</definedName>
    <definedName name="wrn.print._.raw._.data._.entry." localSheetId="13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standalone." localSheetId="1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12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13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2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3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2" hidden="1">{"summary1",#N/A,TRUE,"Comps";"summary2",#N/A,TRUE,"Comps";"summary3",#N/A,TRUE,"Comps"}</definedName>
    <definedName name="wrn.print._.summary._.sheets.2" localSheetId="8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localSheetId="13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2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13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12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13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2" hidden="1">{"CSC_1",#N/A,FALSE,"CSC Outputs";"CSC_2",#N/A,FALSE,"CSC Outputs"}</definedName>
    <definedName name="wrn.Print_CSC2" localSheetId="8" hidden="1">{"CSC_1",#N/A,FALSE,"CSC Outputs";"CSC_2",#N/A,FALSE,"CSC Outputs"}</definedName>
    <definedName name="wrn.Print_CSC2" localSheetId="7" hidden="1">{"CSC_1",#N/A,FALSE,"CSC Outputs";"CSC_2",#N/A,FALSE,"CSC Outputs"}</definedName>
    <definedName name="wrn.Print_CSC2" localSheetId="13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2" hidden="1">{"projections1",#N/A,FALSE,"projections";"dcf2",#N/A,FALSE,"dcf";"dcf no profit sharing",#N/A,FALSE,"dcf no profit sharing";"avp1",#N/A,FALSE,"avp"}</definedName>
    <definedName name="wrn.printall." localSheetId="8" hidden="1">{"projections1",#N/A,FALSE,"projections";"dcf2",#N/A,FALSE,"dcf";"dcf no profit sharing",#N/A,FALSE,"dcf no profit sharing";"avp1",#N/A,FALSE,"avp"}</definedName>
    <definedName name="wrn.printall." localSheetId="7" hidden="1">{"projections1",#N/A,FALSE,"projections";"dcf2",#N/A,FALSE,"dcf";"dcf no profit sharing",#N/A,FALSE,"dcf no profit sharing";"avp1",#N/A,FALSE,"avp"}</definedName>
    <definedName name="wrn.printall." localSheetId="13" hidden="1">{"projections1",#N/A,FALSE,"projections";"dcf2",#N/A,FALSE,"dcf";"dcf no profit sharing",#N/A,FALSE,"dcf no profit sharing";"avp1",#N/A,FALSE,"avp"}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3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8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7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3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2" hidden="1">{"FCB_ALL",#N/A,FALSE,"FCB";"GREY_ALL",#N/A,FALSE,"GREY"}</definedName>
    <definedName name="wrn.STAND_ALONE_BOTH." localSheetId="8" hidden="1">{"FCB_ALL",#N/A,FALSE,"FCB";"GREY_ALL",#N/A,FALSE,"GREY"}</definedName>
    <definedName name="wrn.STAND_ALONE_BOTH." localSheetId="7" hidden="1">{"FCB_ALL",#N/A,FALSE,"FCB";"GREY_ALL",#N/A,FALSE,"GREY"}</definedName>
    <definedName name="wrn.STAND_ALONE_BOTH." localSheetId="13" hidden="1">{"FCB_ALL",#N/A,FALSE,"FCB";"GREY_ALL",#N/A,FALSE,"GREY"}</definedName>
    <definedName name="wrn.STAND_ALONE_BOTH." localSheetId="5" hidden="1">{"FCB_ALL",#N/A,FALSE,"FCB";"GREY_ALL",#N/A,FALSE,"GREY"}</definedName>
    <definedName name="wrn.STAND_ALONE_BOTH." hidden="1">{"FCB_ALL",#N/A,FALSE,"FCB";"GREY_ALL",#N/A,FALSE,"GREY"}</definedName>
    <definedName name="wrn.Standard." localSheetId="1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2" hidden="1">{"Financials",#N/A,FALSE,"Financials";"AVP",#N/A,FALSE,"AVP";"DCF",#N/A,FALSE,"DCF";"CSC",#N/A,FALSE,"CSC";"Deal_Comp",#N/A,FALSE,"DealComp"}</definedName>
    <definedName name="wrn.Standard." localSheetId="8" hidden="1">{"Financials",#N/A,FALSE,"Financials";"AVP",#N/A,FALSE,"AVP";"DCF",#N/A,FALSE,"DCF";"CSC",#N/A,FALSE,"CSC";"Deal_Comp",#N/A,FALSE,"DealComp"}</definedName>
    <definedName name="wrn.Standard." localSheetId="7" hidden="1">{"Financials",#N/A,FALSE,"Financials";"AVP",#N/A,FALSE,"AVP";"DCF",#N/A,FALSE,"DCF";"CSC",#N/A,FALSE,"CSC";"Deal_Comp",#N/A,FALSE,"DealComp"}</definedName>
    <definedName name="wrn.Standard." localSheetId="13" hidden="1">{"Financials",#N/A,FALSE,"Financials";"AVP",#N/A,FALSE,"AVP";"DCF",#N/A,FALSE,"DCF";"CSC",#N/A,FALSE,"CSC";"Deal_Comp",#N/A,FALSE,"DealComp"}</definedName>
    <definedName name="wrn.Standard." localSheetId="5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2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13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1" hidden="1">{"test2",#N/A,TRUE,"Prices"}</definedName>
    <definedName name="wrn.test." localSheetId="0" hidden="1">{"test2",#N/A,TRUE,"Prices"}</definedName>
    <definedName name="wrn.test." localSheetId="12" hidden="1">{"test2",#N/A,TRUE,"Prices"}</definedName>
    <definedName name="wrn.test." localSheetId="8" hidden="1">{"test2",#N/A,TRUE,"Prices"}</definedName>
    <definedName name="wrn.test." localSheetId="7" hidden="1">{"test2",#N/A,TRUE,"Prices"}</definedName>
    <definedName name="wrn.test." localSheetId="13" hidden="1">{"test2",#N/A,TRUE,"Prices"}</definedName>
    <definedName name="wrn.test." localSheetId="5" hidden="1">{"test2",#N/A,TRUE,"Prices"}</definedName>
    <definedName name="wrn.test." hidden="1">{"test2",#N/A,TRUE,"Prices"}</definedName>
    <definedName name="wrn.Trading._.Summary." localSheetId="1" hidden="1">{#N/A,#N/A,FALSE,"Trading Summary"}</definedName>
    <definedName name="wrn.Trading._.Summary." localSheetId="0" hidden="1">{#N/A,#N/A,FALSE,"Trading Summary"}</definedName>
    <definedName name="wrn.Trading._.Summary." localSheetId="12" hidden="1">{#N/A,#N/A,FALSE,"Trading Summary"}</definedName>
    <definedName name="wrn.Trading._.Summary." localSheetId="8" hidden="1">{#N/A,#N/A,FALSE,"Trading Summary"}</definedName>
    <definedName name="wrn.Trading._.Summary." localSheetId="7" hidden="1">{#N/A,#N/A,FALSE,"Trading Summary"}</definedName>
    <definedName name="wrn.Trading._.Summary." localSheetId="13" hidden="1">{#N/A,#N/A,FALSE,"Trading Summary"}</definedName>
    <definedName name="wrn.Trading._.Summary." localSheetId="5" hidden="1">{#N/A,#N/A,FALSE,"Trading Summary"}</definedName>
    <definedName name="wrn.Trading._.Summary." hidden="1">{#N/A,#N/A,FALSE,"Trading Summary"}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2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13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8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7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3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1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12" hidden="1">{"valderrama1",#N/A,FALSE,"Pro Forma";"valderrama",#N/A,FALSE,"Pro Forma"}</definedName>
    <definedName name="wrn.valderrama." localSheetId="8" hidden="1">{"valderrama1",#N/A,FALSE,"Pro Forma";"valderrama",#N/A,FALSE,"Pro Forma"}</definedName>
    <definedName name="wrn.valderrama." localSheetId="7" hidden="1">{"valderrama1",#N/A,FALSE,"Pro Forma";"valderrama",#N/A,FALSE,"Pro Forma"}</definedName>
    <definedName name="wrn.valderrama." localSheetId="13" hidden="1">{"valderrama1",#N/A,FALSE,"Pro Forma";"valderrama",#N/A,FALSE,"Pro Forma"}</definedName>
    <definedName name="wrn.valderrama." localSheetId="5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3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1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12" hidden="1">{#N/A,#N/A,FALSE,"Water";#N/A,#N/A,FALSE,"Ballygowan";#N/A,#N/A,FALSE,"Volvic"}</definedName>
    <definedName name="wrn.Water." localSheetId="8" hidden="1">{#N/A,#N/A,FALSE,"Water";#N/A,#N/A,FALSE,"Ballygowan";#N/A,#N/A,FALSE,"Volvic"}</definedName>
    <definedName name="wrn.Water." localSheetId="7" hidden="1">{#N/A,#N/A,FALSE,"Water";#N/A,#N/A,FALSE,"Ballygowan";#N/A,#N/A,FALSE,"Volvic"}</definedName>
    <definedName name="wrn.Water." localSheetId="13" hidden="1">{#N/A,#N/A,FALSE,"Water";#N/A,#N/A,FALSE,"Ballygowan";#N/A,#N/A,FALSE,"Volvic"}</definedName>
    <definedName name="wrn.Water." localSheetId="5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1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12" hidden="1">{#N/A,#N/A,FALSE,"W&amp;Spirits";#N/A,#N/A,FALSE,"Grants";#N/A,#N/A,FALSE,"CCB"}</definedName>
    <definedName name="wrn.WineSpirits." localSheetId="8" hidden="1">{#N/A,#N/A,FALSE,"W&amp;Spirits";#N/A,#N/A,FALSE,"Grants";#N/A,#N/A,FALSE,"CCB"}</definedName>
    <definedName name="wrn.WineSpirits." localSheetId="7" hidden="1">{#N/A,#N/A,FALSE,"W&amp;Spirits";#N/A,#N/A,FALSE,"Grants";#N/A,#N/A,FALSE,"CCB"}</definedName>
    <definedName name="wrn.WineSpirits." localSheetId="13" hidden="1">{#N/A,#N/A,FALSE,"W&amp;Spirits";#N/A,#N/A,FALSE,"Grants";#N/A,#N/A,FALSE,"CCB"}</definedName>
    <definedName name="wrn.WineSpirits." localSheetId="5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1" hidden="1">{#N/A,#N/A,FALSE,"WWY"}</definedName>
    <definedName name="wrn.WWY." localSheetId="0" hidden="1">{#N/A,#N/A,FALSE,"WWY"}</definedName>
    <definedName name="wrn.WWY." localSheetId="12" hidden="1">{#N/A,#N/A,FALSE,"WWY"}</definedName>
    <definedName name="wrn.WWY." localSheetId="8" hidden="1">{#N/A,#N/A,FALSE,"WWY"}</definedName>
    <definedName name="wrn.WWY." localSheetId="7" hidden="1">{#N/A,#N/A,FALSE,"WWY"}</definedName>
    <definedName name="wrn.WWY." localSheetId="13" hidden="1">{#N/A,#N/A,FALSE,"WWY"}</definedName>
    <definedName name="wrn.WWY." localSheetId="5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14">'Foreign rolled products'!$A$1:$O$54</definedName>
    <definedName name="_xlnm.Print_Area" localSheetId="12">'Historical Data'!$A$1:$AC$22</definedName>
    <definedName name="_xlnm.Print_Area" localSheetId="15">MiningO!$A$1:$O$52</definedName>
    <definedName name="_xlnm.Print_Area" localSheetId="8">'NLMK Dansteel'!$A$1:$L$65</definedName>
    <definedName name="_xlnm.Print_Area" localSheetId="13">'RFP key figures'!$A$1:$N$11</definedName>
    <definedName name="_xlnm.Print_Area" localSheetId="16">'Russian long products'!$A$1:$O$55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1" hidden="1">#REF!</definedName>
    <definedName name="прмтмиато" localSheetId="10" hidden="1">#REF!</definedName>
    <definedName name="прмтмиато" localSheetId="3" hidden="1">#REF!</definedName>
    <definedName name="прмтмиато" localSheetId="0" hidden="1">#REF!</definedName>
    <definedName name="прмтмиато" localSheetId="2" hidden="1">#REF!</definedName>
    <definedName name="прмтмиато" localSheetId="8" hidden="1">#REF!</definedName>
    <definedName name="прмтмиато" localSheetId="9" hidden="1">#REF!</definedName>
    <definedName name="прмтмиато" localSheetId="13" hidden="1">#REF!</definedName>
    <definedName name="прмтмиато" localSheetId="5" hidden="1">#REF!</definedName>
    <definedName name="прмтмиато" hidden="1">#REF!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" i="33" l="1"/>
  <c r="U68" i="33" s="1"/>
  <c r="Q61" i="33"/>
  <c r="Q68" i="33" s="1"/>
  <c r="M61" i="33"/>
  <c r="M68" i="33" s="1"/>
  <c r="I61" i="33"/>
  <c r="I68" i="33" s="1"/>
  <c r="P74" i="33"/>
  <c r="L74" i="33"/>
  <c r="V74" i="33"/>
  <c r="U74" i="33"/>
  <c r="S74" i="33"/>
  <c r="R74" i="33"/>
  <c r="Q74" i="33"/>
  <c r="O74" i="33"/>
  <c r="N74" i="33"/>
  <c r="M74" i="33"/>
  <c r="K74" i="33"/>
  <c r="J74" i="33"/>
  <c r="I74" i="33"/>
  <c r="U64" i="33"/>
  <c r="Q64" i="33"/>
  <c r="M64" i="33"/>
  <c r="I64" i="33"/>
  <c r="V61" i="33"/>
  <c r="U63" i="33"/>
  <c r="S61" i="33"/>
  <c r="R61" i="33"/>
  <c r="Q63" i="33"/>
  <c r="O61" i="33"/>
  <c r="N61" i="33"/>
  <c r="M63" i="33"/>
  <c r="K61" i="33"/>
  <c r="J61" i="33"/>
  <c r="I63" i="33"/>
  <c r="AG70" i="29"/>
  <c r="AB70" i="29"/>
  <c r="AC68" i="29"/>
  <c r="Y68" i="29"/>
  <c r="X68" i="29"/>
  <c r="AL68" i="29"/>
  <c r="AM66" i="29"/>
  <c r="AL65" i="29"/>
  <c r="AH65" i="29"/>
  <c r="AD65" i="29"/>
  <c r="AF61" i="29"/>
  <c r="AB59" i="29"/>
  <c r="AF58" i="29"/>
  <c r="AB58" i="29"/>
  <c r="AL57" i="29"/>
  <c r="AH57" i="29"/>
  <c r="AD57" i="29"/>
  <c r="Z57" i="29"/>
  <c r="AB56" i="29"/>
  <c r="AJ55" i="29"/>
  <c r="AH55" i="29"/>
  <c r="AC55" i="29"/>
  <c r="AD54" i="29"/>
  <c r="AL54" i="29"/>
  <c r="AI54" i="29"/>
  <c r="Z54" i="29"/>
  <c r="AL50" i="29"/>
  <c r="AD48" i="29"/>
  <c r="AM48" i="29"/>
  <c r="AH48" i="29"/>
  <c r="Z48" i="29"/>
  <c r="AM47" i="29"/>
  <c r="AI47" i="29"/>
  <c r="AD47" i="29"/>
  <c r="Z47" i="29"/>
  <c r="AM46" i="29"/>
  <c r="AL46" i="29"/>
  <c r="AH46" i="29"/>
  <c r="AD46" i="29"/>
  <c r="Z46" i="29"/>
  <c r="AM45" i="29"/>
  <c r="AL45" i="29"/>
  <c r="AI45" i="29"/>
  <c r="AH45" i="29"/>
  <c r="AE45" i="29"/>
  <c r="AD45" i="29"/>
  <c r="AC45" i="29"/>
  <c r="AA45" i="29"/>
  <c r="Z45" i="29"/>
  <c r="AM44" i="29"/>
  <c r="AL44" i="29"/>
  <c r="AI44" i="29"/>
  <c r="AH44" i="29"/>
  <c r="AE44" i="29"/>
  <c r="AD44" i="29"/>
  <c r="AL43" i="29"/>
  <c r="AH43" i="29"/>
  <c r="AD43" i="29"/>
  <c r="Z43" i="29"/>
  <c r="AM40" i="29"/>
  <c r="AH40" i="29"/>
  <c r="Z40" i="29"/>
  <c r="AA39" i="29"/>
  <c r="AM39" i="29"/>
  <c r="AE39" i="29"/>
  <c r="AB39" i="29"/>
  <c r="AM38" i="29"/>
  <c r="AL38" i="29"/>
  <c r="AH37" i="29"/>
  <c r="AC37" i="29"/>
  <c r="AB31" i="29"/>
  <c r="AF30" i="29"/>
  <c r="AF29" i="29"/>
  <c r="AF28" i="29"/>
  <c r="AB28" i="29"/>
  <c r="AF27" i="29"/>
  <c r="AB27" i="29"/>
  <c r="AF26" i="29"/>
  <c r="AF24" i="29"/>
  <c r="AB24" i="29"/>
  <c r="AM23" i="29"/>
  <c r="AL23" i="29"/>
  <c r="AF23" i="29"/>
  <c r="AI22" i="29"/>
  <c r="AA22" i="29"/>
  <c r="AM22" i="29"/>
  <c r="AJ22" i="29"/>
  <c r="AF22" i="29"/>
  <c r="AB22" i="29"/>
  <c r="AM21" i="29"/>
  <c r="AL21" i="29"/>
  <c r="AE21" i="29"/>
  <c r="AI20" i="29"/>
  <c r="AA20" i="29"/>
  <c r="AM20" i="29"/>
  <c r="AH20" i="29"/>
  <c r="AD20" i="29"/>
  <c r="AL19" i="29"/>
  <c r="AM19" i="29"/>
  <c r="AD18" i="29"/>
  <c r="AL18" i="29"/>
  <c r="AI18" i="29"/>
  <c r="AA18" i="29"/>
  <c r="Z18" i="29"/>
  <c r="AM17" i="29"/>
  <c r="AL17" i="29"/>
  <c r="AI17" i="29"/>
  <c r="AH17" i="29"/>
  <c r="AE17" i="29"/>
  <c r="AD17" i="29"/>
  <c r="AA17" i="29"/>
  <c r="Z17" i="29"/>
  <c r="AM16" i="29"/>
  <c r="AL16" i="29"/>
  <c r="AI16" i="29"/>
  <c r="AH16" i="29"/>
  <c r="AE16" i="29"/>
  <c r="AD16" i="29"/>
  <c r="AA16" i="29"/>
  <c r="Z16" i="29"/>
  <c r="AI15" i="29"/>
  <c r="AL15" i="29"/>
  <c r="AK15" i="29"/>
  <c r="AA15" i="29"/>
  <c r="AL14" i="29"/>
  <c r="AH14" i="29"/>
  <c r="AD14" i="29"/>
  <c r="Z14" i="29"/>
  <c r="Z13" i="29"/>
  <c r="AM13" i="29"/>
  <c r="AD13" i="29"/>
  <c r="AM12" i="29"/>
  <c r="AJ12" i="29"/>
  <c r="AF12" i="29"/>
  <c r="AB12" i="29"/>
  <c r="Z9" i="29"/>
  <c r="AM9" i="29"/>
  <c r="AI9" i="29"/>
  <c r="AE9" i="29"/>
  <c r="AA9" i="29"/>
  <c r="AK49" i="34"/>
  <c r="AK48" i="34"/>
  <c r="AK47" i="34"/>
  <c r="AK46" i="34"/>
  <c r="AK45" i="34"/>
  <c r="AK44" i="34"/>
  <c r="AK43" i="34"/>
  <c r="AK42" i="34"/>
  <c r="AK60" i="34"/>
  <c r="AJ60" i="34"/>
  <c r="AI60" i="34"/>
  <c r="AH60" i="34"/>
  <c r="AG60" i="34"/>
  <c r="AF60" i="34"/>
  <c r="AE60" i="34"/>
  <c r="AD60" i="34"/>
  <c r="AC60" i="34"/>
  <c r="AB60" i="34"/>
  <c r="AA60" i="34"/>
  <c r="Z60" i="34"/>
  <c r="Y60" i="34"/>
  <c r="X60" i="34"/>
  <c r="AK59" i="34"/>
  <c r="AJ59" i="34"/>
  <c r="AI59" i="34"/>
  <c r="AH59" i="34"/>
  <c r="AG59" i="34"/>
  <c r="AF59" i="34"/>
  <c r="AE59" i="34"/>
  <c r="AD59" i="34"/>
  <c r="AC59" i="34"/>
  <c r="AB59" i="34"/>
  <c r="AA59" i="34"/>
  <c r="Z59" i="34"/>
  <c r="Y59" i="34"/>
  <c r="X59" i="34"/>
  <c r="AK58" i="34"/>
  <c r="AJ58" i="34"/>
  <c r="AI58" i="34"/>
  <c r="AH58" i="34"/>
  <c r="AG58" i="34"/>
  <c r="AF58" i="34"/>
  <c r="AE58" i="34"/>
  <c r="AD58" i="34"/>
  <c r="AC58" i="34"/>
  <c r="AB58" i="34"/>
  <c r="AA58" i="34"/>
  <c r="Z58" i="34"/>
  <c r="Y58" i="34"/>
  <c r="X58" i="34"/>
  <c r="AK57" i="34"/>
  <c r="AJ57" i="34"/>
  <c r="AI57" i="34"/>
  <c r="AH57" i="34"/>
  <c r="AG57" i="34"/>
  <c r="AF57" i="34"/>
  <c r="AE57" i="34"/>
  <c r="AD57" i="34"/>
  <c r="AC57" i="34"/>
  <c r="AB57" i="34"/>
  <c r="AA57" i="34"/>
  <c r="Z57" i="34"/>
  <c r="Y57" i="34"/>
  <c r="X57" i="34"/>
  <c r="AK56" i="34"/>
  <c r="AJ56" i="34"/>
  <c r="AI56" i="34"/>
  <c r="AH56" i="34"/>
  <c r="AG56" i="34"/>
  <c r="AF56" i="34"/>
  <c r="AE56" i="34"/>
  <c r="AD56" i="34"/>
  <c r="AC56" i="34"/>
  <c r="AB56" i="34"/>
  <c r="AA56" i="34"/>
  <c r="Z56" i="34"/>
  <c r="Y56" i="34"/>
  <c r="X56" i="34"/>
  <c r="AK55" i="34"/>
  <c r="AJ55" i="34"/>
  <c r="AI55" i="34"/>
  <c r="AH55" i="34"/>
  <c r="AG55" i="34"/>
  <c r="AF55" i="34"/>
  <c r="AE55" i="34"/>
  <c r="AD55" i="34"/>
  <c r="AC55" i="34"/>
  <c r="AB55" i="34"/>
  <c r="AA55" i="34"/>
  <c r="Z55" i="34"/>
  <c r="Y55" i="34"/>
  <c r="X55" i="34"/>
  <c r="AK54" i="34"/>
  <c r="AJ54" i="34"/>
  <c r="AI54" i="34"/>
  <c r="AH54" i="34"/>
  <c r="AG54" i="34"/>
  <c r="AF54" i="34"/>
  <c r="AE54" i="34"/>
  <c r="AD54" i="34"/>
  <c r="AC54" i="34"/>
  <c r="AB54" i="34"/>
  <c r="AA54" i="34"/>
  <c r="Z54" i="34"/>
  <c r="Y54" i="34"/>
  <c r="X54" i="34"/>
  <c r="AK53" i="34"/>
  <c r="AJ53" i="34"/>
  <c r="AI53" i="34"/>
  <c r="AH53" i="34"/>
  <c r="AG53" i="34"/>
  <c r="AF53" i="34"/>
  <c r="AE53" i="34"/>
  <c r="AD53" i="34"/>
  <c r="AC53" i="34"/>
  <c r="AB53" i="34"/>
  <c r="AA53" i="34"/>
  <c r="Z53" i="34"/>
  <c r="Y53" i="34"/>
  <c r="X53" i="34"/>
  <c r="AH51" i="34"/>
  <c r="AG51" i="34"/>
  <c r="AD51" i="34"/>
  <c r="Z51" i="34"/>
  <c r="Y51" i="34"/>
  <c r="U51" i="34"/>
  <c r="T51" i="34"/>
  <c r="AJ51" i="34" s="1"/>
  <c r="S51" i="34"/>
  <c r="R51" i="34"/>
  <c r="Q51" i="34"/>
  <c r="P51" i="34"/>
  <c r="O51" i="34"/>
  <c r="N51" i="34"/>
  <c r="M51" i="34"/>
  <c r="L51" i="34"/>
  <c r="K51" i="34"/>
  <c r="J51" i="34"/>
  <c r="I51" i="34"/>
  <c r="H51" i="34"/>
  <c r="AJ49" i="34"/>
  <c r="AI49" i="34"/>
  <c r="AH49" i="34"/>
  <c r="AG49" i="34"/>
  <c r="AF49" i="34"/>
  <c r="AE49" i="34"/>
  <c r="AD49" i="34"/>
  <c r="AC49" i="34"/>
  <c r="AB49" i="34"/>
  <c r="AA49" i="34"/>
  <c r="Z49" i="34"/>
  <c r="Y49" i="34"/>
  <c r="X49" i="34"/>
  <c r="AJ48" i="34"/>
  <c r="AI48" i="34"/>
  <c r="AH48" i="34"/>
  <c r="AG48" i="34"/>
  <c r="AF48" i="34"/>
  <c r="AE48" i="34"/>
  <c r="AD48" i="34"/>
  <c r="AC48" i="34"/>
  <c r="AB48" i="34"/>
  <c r="AA48" i="34"/>
  <c r="Z48" i="34"/>
  <c r="Y48" i="34"/>
  <c r="X48" i="34"/>
  <c r="AJ47" i="34"/>
  <c r="AI47" i="34"/>
  <c r="AH47" i="34"/>
  <c r="AG47" i="34"/>
  <c r="AF47" i="34"/>
  <c r="AE47" i="34"/>
  <c r="AD47" i="34"/>
  <c r="AC47" i="34"/>
  <c r="AB47" i="34"/>
  <c r="AA47" i="34"/>
  <c r="Z47" i="34"/>
  <c r="Y47" i="34"/>
  <c r="X47" i="34"/>
  <c r="AJ46" i="34"/>
  <c r="AI46" i="34"/>
  <c r="AH46" i="34"/>
  <c r="AG46" i="34"/>
  <c r="AF46" i="34"/>
  <c r="AE46" i="34"/>
  <c r="AD46" i="34"/>
  <c r="AC46" i="34"/>
  <c r="AB46" i="34"/>
  <c r="AA46" i="34"/>
  <c r="Z46" i="34"/>
  <c r="Y46" i="34"/>
  <c r="X46" i="34"/>
  <c r="AJ45" i="34"/>
  <c r="AI45" i="34"/>
  <c r="AH45" i="34"/>
  <c r="AG45" i="34"/>
  <c r="AF45" i="34"/>
  <c r="AE45" i="34"/>
  <c r="AD45" i="34"/>
  <c r="AC45" i="34"/>
  <c r="AB45" i="34"/>
  <c r="AA45" i="34"/>
  <c r="Z45" i="34"/>
  <c r="Y45" i="34"/>
  <c r="X45" i="34"/>
  <c r="AJ44" i="34"/>
  <c r="AI44" i="34"/>
  <c r="AH44" i="34"/>
  <c r="AG44" i="34"/>
  <c r="AF44" i="34"/>
  <c r="AE44" i="34"/>
  <c r="AD44" i="34"/>
  <c r="AC44" i="34"/>
  <c r="AB44" i="34"/>
  <c r="AA44" i="34"/>
  <c r="Z44" i="34"/>
  <c r="Y44" i="34"/>
  <c r="X44" i="34"/>
  <c r="AJ43" i="34"/>
  <c r="AI43" i="34"/>
  <c r="AH43" i="34"/>
  <c r="AG43" i="34"/>
  <c r="AF43" i="34"/>
  <c r="AE43" i="34"/>
  <c r="AD43" i="34"/>
  <c r="AC43" i="34"/>
  <c r="AB43" i="34"/>
  <c r="AA43" i="34"/>
  <c r="Z43" i="34"/>
  <c r="Y43" i="34"/>
  <c r="X43" i="34"/>
  <c r="AJ42" i="34"/>
  <c r="AI42" i="34"/>
  <c r="AH42" i="34"/>
  <c r="AG42" i="34"/>
  <c r="AF42" i="34"/>
  <c r="AE42" i="34"/>
  <c r="AD42" i="34"/>
  <c r="AC42" i="34"/>
  <c r="AB42" i="34"/>
  <c r="AA42" i="34"/>
  <c r="Z42" i="34"/>
  <c r="Y42" i="34"/>
  <c r="X42" i="34"/>
  <c r="AH40" i="34"/>
  <c r="AG40" i="34"/>
  <c r="Z40" i="34"/>
  <c r="Y40" i="34"/>
  <c r="U40" i="34"/>
  <c r="AK40" i="34" s="1"/>
  <c r="T40" i="34"/>
  <c r="AJ40" i="34" s="1"/>
  <c r="S40" i="34"/>
  <c r="R40" i="34"/>
  <c r="Q40" i="34"/>
  <c r="P40" i="34"/>
  <c r="O40" i="34"/>
  <c r="N40" i="34"/>
  <c r="M40" i="34"/>
  <c r="L40" i="34"/>
  <c r="AD40" i="34" s="1"/>
  <c r="K40" i="34"/>
  <c r="J40" i="34"/>
  <c r="I40" i="34"/>
  <c r="H40" i="34"/>
  <c r="AK38" i="34"/>
  <c r="AJ38" i="34"/>
  <c r="AI38" i="34"/>
  <c r="AH38" i="34"/>
  <c r="AG38" i="34"/>
  <c r="AF38" i="34"/>
  <c r="AE38" i="34"/>
  <c r="AD38" i="34"/>
  <c r="AC38" i="34"/>
  <c r="AB38" i="34"/>
  <c r="AA38" i="34"/>
  <c r="Z38" i="34"/>
  <c r="Y38" i="34"/>
  <c r="X38" i="34"/>
  <c r="AK37" i="34"/>
  <c r="AJ37" i="34"/>
  <c r="AI37" i="34"/>
  <c r="AH37" i="34"/>
  <c r="AG37" i="34"/>
  <c r="AF37" i="34"/>
  <c r="AE37" i="34"/>
  <c r="AD37" i="34"/>
  <c r="AC37" i="34"/>
  <c r="AB37" i="34"/>
  <c r="AA37" i="34"/>
  <c r="Z37" i="34"/>
  <c r="Y37" i="34"/>
  <c r="X37" i="34"/>
  <c r="AK36" i="34"/>
  <c r="AJ36" i="34"/>
  <c r="AI36" i="34"/>
  <c r="AH36" i="34"/>
  <c r="AG36" i="34"/>
  <c r="AF36" i="34"/>
  <c r="AE36" i="34"/>
  <c r="AD36" i="34"/>
  <c r="AC36" i="34"/>
  <c r="AB36" i="34"/>
  <c r="AA36" i="34"/>
  <c r="Z36" i="34"/>
  <c r="Y36" i="34"/>
  <c r="X36" i="34"/>
  <c r="AK35" i="34"/>
  <c r="AJ35" i="34"/>
  <c r="AI35" i="34"/>
  <c r="AH35" i="34"/>
  <c r="AG35" i="34"/>
  <c r="AF35" i="34"/>
  <c r="AE35" i="34"/>
  <c r="AD35" i="34"/>
  <c r="AC35" i="34"/>
  <c r="AB35" i="34"/>
  <c r="AA35" i="34"/>
  <c r="Z35" i="34"/>
  <c r="Y35" i="34"/>
  <c r="X35" i="34"/>
  <c r="AK34" i="34"/>
  <c r="AJ34" i="34"/>
  <c r="AI34" i="34"/>
  <c r="AH34" i="34"/>
  <c r="AG34" i="34"/>
  <c r="AF34" i="34"/>
  <c r="AE34" i="34"/>
  <c r="AD34" i="34"/>
  <c r="AC34" i="34"/>
  <c r="AB34" i="34"/>
  <c r="AA34" i="34"/>
  <c r="Z34" i="34"/>
  <c r="Y34" i="34"/>
  <c r="X34" i="34"/>
  <c r="AK33" i="34"/>
  <c r="AJ33" i="34"/>
  <c r="AI33" i="34"/>
  <c r="AH33" i="34"/>
  <c r="AG33" i="34"/>
  <c r="AF33" i="34"/>
  <c r="AE33" i="34"/>
  <c r="AD33" i="34"/>
  <c r="AC33" i="34"/>
  <c r="AB33" i="34"/>
  <c r="AA33" i="34"/>
  <c r="Z33" i="34"/>
  <c r="Y33" i="34"/>
  <c r="X33" i="34"/>
  <c r="AK32" i="34"/>
  <c r="AJ32" i="34"/>
  <c r="AI32" i="34"/>
  <c r="AH32" i="34"/>
  <c r="AG32" i="34"/>
  <c r="AF32" i="34"/>
  <c r="AE32" i="34"/>
  <c r="AD32" i="34"/>
  <c r="AC32" i="34"/>
  <c r="AB32" i="34"/>
  <c r="AA32" i="34"/>
  <c r="Z32" i="34"/>
  <c r="Y32" i="34"/>
  <c r="X32" i="34"/>
  <c r="AK31" i="34"/>
  <c r="AJ31" i="34"/>
  <c r="AI31" i="34"/>
  <c r="AH31" i="34"/>
  <c r="AG31" i="34"/>
  <c r="AF31" i="34"/>
  <c r="AE31" i="34"/>
  <c r="AD31" i="34"/>
  <c r="AC31" i="34"/>
  <c r="AB31" i="34"/>
  <c r="AA31" i="34"/>
  <c r="Z31" i="34"/>
  <c r="Y31" i="34"/>
  <c r="X31" i="34"/>
  <c r="AH29" i="34"/>
  <c r="Z29" i="34"/>
  <c r="U29" i="34"/>
  <c r="T29" i="34"/>
  <c r="AJ29" i="34" s="1"/>
  <c r="S29" i="34"/>
  <c r="R29" i="34"/>
  <c r="Q29" i="34"/>
  <c r="P29" i="34"/>
  <c r="O29" i="34"/>
  <c r="N29" i="34"/>
  <c r="M29" i="34"/>
  <c r="L29" i="34"/>
  <c r="K29" i="34"/>
  <c r="J29" i="34"/>
  <c r="I29" i="34"/>
  <c r="H29" i="34"/>
  <c r="AH25" i="34"/>
  <c r="AG25" i="34"/>
  <c r="Z25" i="34"/>
  <c r="Y25" i="34"/>
  <c r="AJ25" i="34"/>
  <c r="AD25" i="34"/>
  <c r="AH24" i="34"/>
  <c r="Z24" i="34"/>
  <c r="AJ24" i="34"/>
  <c r="S23" i="34"/>
  <c r="O23" i="34"/>
  <c r="AC24" i="34"/>
  <c r="K23" i="34"/>
  <c r="U23" i="34"/>
  <c r="T23" i="34"/>
  <c r="AJ23" i="34" s="1"/>
  <c r="R23" i="34"/>
  <c r="Q23" i="34"/>
  <c r="P23" i="34"/>
  <c r="AH23" i="34" s="1"/>
  <c r="N23" i="34"/>
  <c r="M23" i="34"/>
  <c r="L23" i="34"/>
  <c r="AD23" i="34" s="1"/>
  <c r="J23" i="34"/>
  <c r="I23" i="34"/>
  <c r="H23" i="34"/>
  <c r="AH22" i="34"/>
  <c r="AG22" i="34"/>
  <c r="AD22" i="34"/>
  <c r="Z22" i="34"/>
  <c r="Y22" i="34"/>
  <c r="AJ22" i="34"/>
  <c r="AH21" i="34"/>
  <c r="AG21" i="34"/>
  <c r="Z21" i="34"/>
  <c r="Y21" i="34"/>
  <c r="AJ21" i="34"/>
  <c r="AD21" i="34"/>
  <c r="AH20" i="34"/>
  <c r="Z20" i="34"/>
  <c r="AJ20" i="34"/>
  <c r="AC20" i="34"/>
  <c r="AJ19" i="34"/>
  <c r="AC19" i="34"/>
  <c r="AH18" i="34"/>
  <c r="AG18" i="34"/>
  <c r="AD18" i="34"/>
  <c r="Z18" i="34"/>
  <c r="Y18" i="34"/>
  <c r="AJ18" i="34"/>
  <c r="AH17" i="34"/>
  <c r="AG17" i="34"/>
  <c r="Z17" i="34"/>
  <c r="Y17" i="34"/>
  <c r="AJ17" i="34"/>
  <c r="AD17" i="34"/>
  <c r="AH16" i="34"/>
  <c r="Z16" i="34"/>
  <c r="U27" i="34"/>
  <c r="AJ16" i="34"/>
  <c r="S15" i="34"/>
  <c r="S9" i="34" s="1"/>
  <c r="R27" i="34"/>
  <c r="Q27" i="34"/>
  <c r="O27" i="34"/>
  <c r="N27" i="34"/>
  <c r="M27" i="34"/>
  <c r="AC16" i="34"/>
  <c r="K27" i="34"/>
  <c r="J27" i="34"/>
  <c r="I27" i="34"/>
  <c r="U15" i="34"/>
  <c r="T15" i="34"/>
  <c r="R15" i="34"/>
  <c r="Q15" i="34"/>
  <c r="P15" i="34"/>
  <c r="N15" i="34"/>
  <c r="M15" i="34"/>
  <c r="L15" i="34"/>
  <c r="J15" i="34"/>
  <c r="I15" i="34"/>
  <c r="H15" i="34"/>
  <c r="AH14" i="34"/>
  <c r="AG14" i="34"/>
  <c r="AD14" i="34"/>
  <c r="Z14" i="34"/>
  <c r="Y14" i="34"/>
  <c r="AJ14" i="34"/>
  <c r="AG13" i="34"/>
  <c r="AB13" i="34"/>
  <c r="X13" i="34"/>
  <c r="AK13" i="34"/>
  <c r="AJ13" i="34"/>
  <c r="AH13" i="34"/>
  <c r="Y13" i="34"/>
  <c r="AJ12" i="34"/>
  <c r="AF12" i="34"/>
  <c r="AB12" i="34"/>
  <c r="X12" i="34"/>
  <c r="AK12" i="34"/>
  <c r="AG12" i="34"/>
  <c r="AH12" i="34"/>
  <c r="AC12" i="34"/>
  <c r="AD12" i="34"/>
  <c r="Y12" i="34"/>
  <c r="Z12" i="34"/>
  <c r="AJ11" i="34"/>
  <c r="AF11" i="34"/>
  <c r="AB11" i="34"/>
  <c r="X11" i="34"/>
  <c r="U11" i="34"/>
  <c r="AK11" i="34" s="1"/>
  <c r="T11" i="34"/>
  <c r="S11" i="34"/>
  <c r="R11" i="34"/>
  <c r="Q11" i="34"/>
  <c r="AG11" i="34" s="1"/>
  <c r="P11" i="34"/>
  <c r="O11" i="34"/>
  <c r="N11" i="34"/>
  <c r="M11" i="34"/>
  <c r="AC11" i="34" s="1"/>
  <c r="L11" i="34"/>
  <c r="K11" i="34"/>
  <c r="J11" i="34"/>
  <c r="I11" i="34"/>
  <c r="Y11" i="34" s="1"/>
  <c r="H11" i="34"/>
  <c r="R9" i="34"/>
  <c r="N9" i="34"/>
  <c r="J9" i="34"/>
  <c r="AL35" i="28"/>
  <c r="AN52" i="28"/>
  <c r="AM52" i="28"/>
  <c r="AL52" i="28"/>
  <c r="AK52" i="28"/>
  <c r="AJ52" i="28"/>
  <c r="AI52" i="28"/>
  <c r="AH52" i="28"/>
  <c r="AG52" i="28"/>
  <c r="AF52" i="28"/>
  <c r="AE52" i="28"/>
  <c r="AD52" i="28"/>
  <c r="AC52" i="28"/>
  <c r="AB52" i="28"/>
  <c r="AA52" i="28"/>
  <c r="Z52" i="28"/>
  <c r="Y52" i="28"/>
  <c r="AN51" i="28"/>
  <c r="AM51" i="28"/>
  <c r="AL51" i="28"/>
  <c r="AK51" i="28"/>
  <c r="AJ51" i="28"/>
  <c r="AI51" i="28"/>
  <c r="AH51" i="28"/>
  <c r="AG51" i="28"/>
  <c r="AF51" i="28"/>
  <c r="AE51" i="28"/>
  <c r="AD51" i="28"/>
  <c r="AC51" i="28"/>
  <c r="AB51" i="28"/>
  <c r="AA51" i="28"/>
  <c r="Z51" i="28"/>
  <c r="Y51" i="28"/>
  <c r="AN50" i="28"/>
  <c r="AM50" i="28"/>
  <c r="AL50" i="28"/>
  <c r="AK50" i="28"/>
  <c r="AJ50" i="28"/>
  <c r="AI50" i="28"/>
  <c r="AH50" i="28"/>
  <c r="AG50" i="28"/>
  <c r="AF50" i="28"/>
  <c r="AE50" i="28"/>
  <c r="AD50" i="28"/>
  <c r="AC50" i="28"/>
  <c r="AB50" i="28"/>
  <c r="AA50" i="28"/>
  <c r="Z50" i="28"/>
  <c r="Y50" i="28"/>
  <c r="AN49" i="28"/>
  <c r="AM49" i="28"/>
  <c r="AL49" i="28"/>
  <c r="AK49" i="28"/>
  <c r="AJ49" i="28"/>
  <c r="AI49" i="28"/>
  <c r="AH49" i="28"/>
  <c r="AG49" i="28"/>
  <c r="AF49" i="28"/>
  <c r="AE49" i="28"/>
  <c r="AD49" i="28"/>
  <c r="AC49" i="28"/>
  <c r="AB49" i="28"/>
  <c r="AA49" i="28"/>
  <c r="Z49" i="28"/>
  <c r="Y49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V52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V51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V50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V49" i="28"/>
  <c r="Z63" i="28"/>
  <c r="L63" i="28"/>
  <c r="Z62" i="28"/>
  <c r="Y62" i="28"/>
  <c r="AN60" i="28"/>
  <c r="AJ60" i="28"/>
  <c r="AF60" i="28"/>
  <c r="AB60" i="28"/>
  <c r="AM60" i="28"/>
  <c r="Y58" i="28"/>
  <c r="Z57" i="28"/>
  <c r="Y57" i="28"/>
  <c r="N57" i="28"/>
  <c r="AM55" i="28"/>
  <c r="AI55" i="28"/>
  <c r="AE55" i="28"/>
  <c r="AA55" i="28"/>
  <c r="AN55" i="28"/>
  <c r="AK55" i="28"/>
  <c r="AG55" i="28"/>
  <c r="AC55" i="28"/>
  <c r="AN53" i="28"/>
  <c r="AJ53" i="28"/>
  <c r="AF53" i="28"/>
  <c r="AB53" i="28"/>
  <c r="AM53" i="28"/>
  <c r="AK48" i="28"/>
  <c r="AG48" i="28"/>
  <c r="AC48" i="28"/>
  <c r="AN48" i="28"/>
  <c r="AM48" i="28"/>
  <c r="AL48" i="28"/>
  <c r="AJ48" i="28"/>
  <c r="AI48" i="28"/>
  <c r="AH48" i="28"/>
  <c r="AF48" i="28"/>
  <c r="AE48" i="28"/>
  <c r="AD48" i="28"/>
  <c r="AB48" i="28"/>
  <c r="AA48" i="28"/>
  <c r="Z48" i="28"/>
  <c r="Z46" i="28"/>
  <c r="Z58" i="28" s="1"/>
  <c r="Y46" i="28"/>
  <c r="Y63" i="28" s="1"/>
  <c r="I46" i="28"/>
  <c r="AL42" i="28"/>
  <c r="AH42" i="28"/>
  <c r="AD42" i="28"/>
  <c r="AM41" i="28"/>
  <c r="AI41" i="28"/>
  <c r="AE41" i="28"/>
  <c r="AA41" i="28"/>
  <c r="AN41" i="28"/>
  <c r="AK41" i="28"/>
  <c r="AG41" i="28"/>
  <c r="AC41" i="28"/>
  <c r="AN39" i="28"/>
  <c r="AJ39" i="28"/>
  <c r="AF39" i="28"/>
  <c r="AB39" i="28"/>
  <c r="AM39" i="28"/>
  <c r="AG37" i="28"/>
  <c r="AC37" i="28"/>
  <c r="AH35" i="28"/>
  <c r="AN35" i="28"/>
  <c r="AJ35" i="28"/>
  <c r="AF35" i="28"/>
  <c r="AD35" i="28"/>
  <c r="AB35" i="28"/>
  <c r="AJ33" i="28"/>
  <c r="AF33" i="28"/>
  <c r="AB33" i="28"/>
  <c r="AN33" i="28"/>
  <c r="AG32" i="28"/>
  <c r="AM31" i="28"/>
  <c r="AL31" i="28"/>
  <c r="AI31" i="28"/>
  <c r="AE31" i="28"/>
  <c r="AD31" i="28"/>
  <c r="AA31" i="28"/>
  <c r="AN31" i="28"/>
  <c r="AJ31" i="28"/>
  <c r="AK31" i="28"/>
  <c r="AF31" i="28"/>
  <c r="AG31" i="28"/>
  <c r="AB31" i="28"/>
  <c r="AN30" i="28"/>
  <c r="AM30" i="28"/>
  <c r="AJ30" i="28"/>
  <c r="AI30" i="28"/>
  <c r="AF30" i="28"/>
  <c r="AE30" i="28"/>
  <c r="AB30" i="28"/>
  <c r="AA30" i="28"/>
  <c r="AN29" i="28"/>
  <c r="AJ29" i="28"/>
  <c r="AF29" i="28"/>
  <c r="AB29" i="28"/>
  <c r="AM29" i="28"/>
  <c r="AL29" i="28"/>
  <c r="AH29" i="28"/>
  <c r="AD29" i="28"/>
  <c r="AG28" i="28"/>
  <c r="AC28" i="28"/>
  <c r="AM27" i="28"/>
  <c r="AI27" i="28"/>
  <c r="AE27" i="28"/>
  <c r="AA27" i="28"/>
  <c r="AN27" i="28"/>
  <c r="AJ27" i="28"/>
  <c r="AK27" i="28"/>
  <c r="AF27" i="28"/>
  <c r="AG27" i="28"/>
  <c r="AD27" i="28"/>
  <c r="AB27" i="28"/>
  <c r="AN26" i="28"/>
  <c r="AM26" i="28"/>
  <c r="AJ26" i="28"/>
  <c r="AI26" i="28"/>
  <c r="AF26" i="28"/>
  <c r="AE26" i="28"/>
  <c r="AB26" i="28"/>
  <c r="AA26" i="28"/>
  <c r="AK26" i="28"/>
  <c r="AG26" i="28"/>
  <c r="AC26" i="28"/>
  <c r="AN25" i="28"/>
  <c r="AJ25" i="28"/>
  <c r="AF25" i="28"/>
  <c r="AB25" i="28"/>
  <c r="AM25" i="28"/>
  <c r="AG24" i="28"/>
  <c r="AM22" i="28"/>
  <c r="AM46" i="28" s="1"/>
  <c r="AL22" i="28"/>
  <c r="AI22" i="28"/>
  <c r="AE22" i="28"/>
  <c r="AD22" i="28"/>
  <c r="AA22" i="28"/>
  <c r="U46" i="28"/>
  <c r="T46" i="28"/>
  <c r="T58" i="28" s="1"/>
  <c r="S46" i="28"/>
  <c r="S63" i="28" s="1"/>
  <c r="Q46" i="28"/>
  <c r="P46" i="28"/>
  <c r="P58" i="28" s="1"/>
  <c r="O46" i="28"/>
  <c r="O63" i="28" s="1"/>
  <c r="N46" i="28"/>
  <c r="AF22" i="28"/>
  <c r="L46" i="28"/>
  <c r="L58" i="28" s="1"/>
  <c r="K46" i="28"/>
  <c r="K63" i="28" s="1"/>
  <c r="J46" i="28"/>
  <c r="AB22" i="28"/>
  <c r="H46" i="28"/>
  <c r="H58" i="28" s="1"/>
  <c r="AN20" i="28"/>
  <c r="AM20" i="28"/>
  <c r="AJ20" i="28"/>
  <c r="AI20" i="28"/>
  <c r="AF20" i="28"/>
  <c r="AE20" i="28"/>
  <c r="AB20" i="28"/>
  <c r="AA20" i="28"/>
  <c r="AN19" i="28"/>
  <c r="AJ19" i="28"/>
  <c r="AF19" i="28"/>
  <c r="AB19" i="28"/>
  <c r="AM19" i="28"/>
  <c r="AL19" i="28"/>
  <c r="AH19" i="28"/>
  <c r="AD19" i="28"/>
  <c r="AG18" i="28"/>
  <c r="AC18" i="28"/>
  <c r="AM17" i="28"/>
  <c r="AI17" i="28"/>
  <c r="AE17" i="28"/>
  <c r="AA17" i="28"/>
  <c r="AN17" i="28"/>
  <c r="AJ17" i="28"/>
  <c r="AK17" i="28"/>
  <c r="AF17" i="28"/>
  <c r="AG17" i="28"/>
  <c r="AB17" i="28"/>
  <c r="AC17" i="28"/>
  <c r="AN15" i="28"/>
  <c r="AM15" i="28"/>
  <c r="AJ15" i="28"/>
  <c r="AI15" i="28"/>
  <c r="AF15" i="28"/>
  <c r="AE15" i="28"/>
  <c r="AB15" i="28"/>
  <c r="AK15" i="28"/>
  <c r="AG15" i="28"/>
  <c r="AA15" i="28"/>
  <c r="AM13" i="28"/>
  <c r="AI13" i="28"/>
  <c r="AE13" i="28"/>
  <c r="AA13" i="28"/>
  <c r="AE11" i="28"/>
  <c r="AA11" i="28"/>
  <c r="AK11" i="28"/>
  <c r="AG11" i="28"/>
  <c r="AN9" i="28"/>
  <c r="AN62" i="28" s="1"/>
  <c r="AM9" i="28"/>
  <c r="AJ9" i="28"/>
  <c r="AI9" i="28"/>
  <c r="AF9" i="28"/>
  <c r="AE9" i="28"/>
  <c r="AB9" i="28"/>
  <c r="AA9" i="28"/>
  <c r="AL9" i="28"/>
  <c r="O57" i="28"/>
  <c r="N62" i="28"/>
  <c r="AH9" i="28"/>
  <c r="AD9" i="28"/>
  <c r="U60" i="43"/>
  <c r="U56" i="43"/>
  <c r="T56" i="43"/>
  <c r="U54" i="43"/>
  <c r="AD50" i="43"/>
  <c r="Z50" i="43"/>
  <c r="V50" i="43"/>
  <c r="AE50" i="43"/>
  <c r="AD48" i="43"/>
  <c r="Z48" i="43"/>
  <c r="V48" i="43"/>
  <c r="AE48" i="43"/>
  <c r="AC48" i="43"/>
  <c r="Y48" i="43"/>
  <c r="AD46" i="43"/>
  <c r="Z46" i="43"/>
  <c r="V46" i="43"/>
  <c r="AC46" i="43"/>
  <c r="Y46" i="43"/>
  <c r="AD44" i="43"/>
  <c r="Z44" i="43"/>
  <c r="V44" i="43"/>
  <c r="AE44" i="43"/>
  <c r="AD42" i="43"/>
  <c r="Z42" i="43"/>
  <c r="V42" i="43"/>
  <c r="AE42" i="43"/>
  <c r="AD40" i="43"/>
  <c r="Z40" i="43"/>
  <c r="V40" i="43"/>
  <c r="AE40" i="43"/>
  <c r="AC40" i="43"/>
  <c r="I40" i="43"/>
  <c r="V39" i="43"/>
  <c r="I39" i="43"/>
  <c r="W39" i="43" s="1"/>
  <c r="AB38" i="43"/>
  <c r="V38" i="43"/>
  <c r="AE38" i="43"/>
  <c r="AA38" i="43"/>
  <c r="I38" i="43"/>
  <c r="X38" i="43" s="1"/>
  <c r="AE37" i="43"/>
  <c r="AA37" i="43"/>
  <c r="V37" i="43"/>
  <c r="AD37" i="43"/>
  <c r="Z37" i="43"/>
  <c r="I37" i="43"/>
  <c r="AD36" i="43"/>
  <c r="Z36" i="43"/>
  <c r="V36" i="43"/>
  <c r="I36" i="43"/>
  <c r="V35" i="43"/>
  <c r="I35" i="43"/>
  <c r="W35" i="43" s="1"/>
  <c r="AB34" i="43"/>
  <c r="V34" i="43"/>
  <c r="AE34" i="43"/>
  <c r="AA34" i="43"/>
  <c r="I34" i="43"/>
  <c r="X34" i="43" s="1"/>
  <c r="AE33" i="43"/>
  <c r="AA33" i="43"/>
  <c r="V33" i="43"/>
  <c r="AD33" i="43"/>
  <c r="Z33" i="43"/>
  <c r="I33" i="43"/>
  <c r="AD32" i="43"/>
  <c r="Z32" i="43"/>
  <c r="V32" i="43"/>
  <c r="I32" i="43"/>
  <c r="V31" i="43"/>
  <c r="I31" i="43"/>
  <c r="W31" i="43" s="1"/>
  <c r="AB30" i="43"/>
  <c r="V30" i="43"/>
  <c r="AE30" i="43"/>
  <c r="AD30" i="43"/>
  <c r="AA30" i="43"/>
  <c r="I30" i="43"/>
  <c r="X30" i="43" s="1"/>
  <c r="Z28" i="43"/>
  <c r="AE26" i="43"/>
  <c r="AA26" i="43"/>
  <c r="AA21" i="43" s="1"/>
  <c r="Z26" i="43"/>
  <c r="W26" i="43"/>
  <c r="V26" i="43"/>
  <c r="V21" i="43" s="1"/>
  <c r="AD26" i="43"/>
  <c r="AB26" i="43"/>
  <c r="AD25" i="43"/>
  <c r="T25" i="43"/>
  <c r="Q25" i="43"/>
  <c r="AE25" i="43" s="1"/>
  <c r="P25" i="43"/>
  <c r="M25" i="43"/>
  <c r="L25" i="43"/>
  <c r="H25" i="43"/>
  <c r="AE24" i="43"/>
  <c r="AD24" i="43"/>
  <c r="AC24" i="43"/>
  <c r="AB24" i="43"/>
  <c r="AA24" i="43"/>
  <c r="Z24" i="43"/>
  <c r="Y24" i="43"/>
  <c r="X24" i="43"/>
  <c r="W24" i="43"/>
  <c r="V24" i="43"/>
  <c r="AD23" i="43"/>
  <c r="AA23" i="43"/>
  <c r="Z23" i="43"/>
  <c r="W23" i="43"/>
  <c r="V23" i="43"/>
  <c r="AB23" i="43"/>
  <c r="J21" i="43"/>
  <c r="X23" i="43"/>
  <c r="Z21" i="43"/>
  <c r="T21" i="43"/>
  <c r="P21" i="43"/>
  <c r="L21" i="43"/>
  <c r="H21" i="43"/>
  <c r="T15" i="43"/>
  <c r="P15" i="43"/>
  <c r="AD15" i="43" s="1"/>
  <c r="L15" i="43"/>
  <c r="H15" i="43"/>
  <c r="AD11" i="43"/>
  <c r="Z11" i="43"/>
  <c r="Z15" i="43" s="1"/>
  <c r="V11" i="43"/>
  <c r="V15" i="43" s="1"/>
  <c r="Q9" i="43"/>
  <c r="AE11" i="43"/>
  <c r="O15" i="43"/>
  <c r="N15" i="43"/>
  <c r="M9" i="43"/>
  <c r="AB11" i="43"/>
  <c r="AB15" i="43" s="1"/>
  <c r="K15" i="43"/>
  <c r="J15" i="43"/>
  <c r="I9" i="43"/>
  <c r="X11" i="43"/>
  <c r="X15" i="43" s="1"/>
  <c r="AD9" i="43"/>
  <c r="Z9" i="43"/>
  <c r="T9" i="43"/>
  <c r="P9" i="43"/>
  <c r="P13" i="43" s="1"/>
  <c r="P56" i="43" s="1"/>
  <c r="O9" i="43"/>
  <c r="N9" i="43"/>
  <c r="L9" i="43"/>
  <c r="AA9" i="43" s="1"/>
  <c r="K9" i="43"/>
  <c r="J9" i="43"/>
  <c r="U68" i="42"/>
  <c r="U64" i="42"/>
  <c r="U62" i="42"/>
  <c r="AD48" i="42"/>
  <c r="Z48" i="42"/>
  <c r="AB48" i="42"/>
  <c r="V48" i="42"/>
  <c r="AD47" i="42"/>
  <c r="Z47" i="42"/>
  <c r="AE47" i="42"/>
  <c r="AB47" i="42"/>
  <c r="AC47" i="42"/>
  <c r="V47" i="42"/>
  <c r="AD46" i="42"/>
  <c r="Z46" i="42"/>
  <c r="AE46" i="42"/>
  <c r="AB46" i="42"/>
  <c r="AA46" i="42"/>
  <c r="V46" i="42"/>
  <c r="AD45" i="42"/>
  <c r="Z45" i="42"/>
  <c r="AE45" i="42"/>
  <c r="AB45" i="42"/>
  <c r="V45" i="42"/>
  <c r="AD44" i="42"/>
  <c r="AB44" i="42"/>
  <c r="Z44" i="42"/>
  <c r="V44" i="42"/>
  <c r="AD43" i="42"/>
  <c r="Z43" i="42"/>
  <c r="AE43" i="42"/>
  <c r="AB43" i="42"/>
  <c r="AC43" i="42"/>
  <c r="V43" i="42"/>
  <c r="AD42" i="42"/>
  <c r="AB42" i="42"/>
  <c r="Z42" i="42"/>
  <c r="AE42" i="42"/>
  <c r="AA42" i="42"/>
  <c r="V42" i="42"/>
  <c r="AD41" i="42"/>
  <c r="Z41" i="42"/>
  <c r="AE41" i="42"/>
  <c r="AB41" i="42"/>
  <c r="AC41" i="42"/>
  <c r="V41" i="42"/>
  <c r="AD40" i="42"/>
  <c r="Z40" i="42"/>
  <c r="AB40" i="42"/>
  <c r="V40" i="42"/>
  <c r="AD39" i="42"/>
  <c r="Z39" i="42"/>
  <c r="AE39" i="42"/>
  <c r="AB39" i="42"/>
  <c r="AC39" i="42"/>
  <c r="V39" i="42"/>
  <c r="AD38" i="42"/>
  <c r="Z38" i="42"/>
  <c r="AB38" i="42"/>
  <c r="V38" i="42"/>
  <c r="AD36" i="42"/>
  <c r="X36" i="42"/>
  <c r="V36" i="42"/>
  <c r="Q34" i="42"/>
  <c r="P34" i="42"/>
  <c r="J34" i="42"/>
  <c r="I34" i="42"/>
  <c r="AE33" i="42"/>
  <c r="AD33" i="42"/>
  <c r="AC33" i="42"/>
  <c r="AB33" i="42"/>
  <c r="AA33" i="42"/>
  <c r="Z33" i="42"/>
  <c r="Y33" i="42"/>
  <c r="X33" i="42"/>
  <c r="W33" i="42"/>
  <c r="V33" i="42"/>
  <c r="AE32" i="42"/>
  <c r="AD32" i="42"/>
  <c r="AC32" i="42"/>
  <c r="AB32" i="42"/>
  <c r="AA32" i="42"/>
  <c r="Z32" i="42"/>
  <c r="Y32" i="42"/>
  <c r="X32" i="42"/>
  <c r="W32" i="42"/>
  <c r="V32" i="42"/>
  <c r="AE31" i="42"/>
  <c r="AD31" i="42"/>
  <c r="AC31" i="42"/>
  <c r="AB31" i="42"/>
  <c r="AA31" i="42"/>
  <c r="Z31" i="42"/>
  <c r="Y31" i="42"/>
  <c r="X31" i="42"/>
  <c r="W31" i="42"/>
  <c r="V31" i="42"/>
  <c r="AE30" i="42"/>
  <c r="AD30" i="42"/>
  <c r="AC30" i="42"/>
  <c r="AB30" i="42"/>
  <c r="AA30" i="42"/>
  <c r="Z30" i="42"/>
  <c r="Y30" i="42"/>
  <c r="X30" i="42"/>
  <c r="W30" i="42"/>
  <c r="V30" i="42"/>
  <c r="AC29" i="42"/>
  <c r="X29" i="42"/>
  <c r="V29" i="42"/>
  <c r="N34" i="42"/>
  <c r="T27" i="42"/>
  <c r="Q27" i="42"/>
  <c r="O27" i="42"/>
  <c r="M27" i="42"/>
  <c r="K27" i="42"/>
  <c r="J27" i="42"/>
  <c r="I27" i="42"/>
  <c r="U21" i="42"/>
  <c r="T21" i="42"/>
  <c r="O21" i="42"/>
  <c r="U20" i="42"/>
  <c r="T20" i="42"/>
  <c r="O20" i="42"/>
  <c r="K20" i="42"/>
  <c r="U19" i="42"/>
  <c r="T19" i="42"/>
  <c r="U18" i="42"/>
  <c r="T18" i="42"/>
  <c r="O18" i="42"/>
  <c r="K18" i="42"/>
  <c r="U16" i="42"/>
  <c r="AC14" i="42"/>
  <c r="Y14" i="42"/>
  <c r="Y21" i="42" s="1"/>
  <c r="Q21" i="42"/>
  <c r="P21" i="42"/>
  <c r="N21" i="42"/>
  <c r="M21" i="42"/>
  <c r="L21" i="42"/>
  <c r="K21" i="42"/>
  <c r="J21" i="42"/>
  <c r="I21" i="42"/>
  <c r="H21" i="42"/>
  <c r="Y13" i="42"/>
  <c r="Y20" i="42" s="1"/>
  <c r="Q20" i="42"/>
  <c r="N20" i="42"/>
  <c r="M20" i="42"/>
  <c r="J20" i="42"/>
  <c r="I20" i="42"/>
  <c r="Q19" i="42"/>
  <c r="P19" i="42"/>
  <c r="O19" i="42"/>
  <c r="N19" i="42"/>
  <c r="AC12" i="42"/>
  <c r="L19" i="42"/>
  <c r="K19" i="42"/>
  <c r="J19" i="42"/>
  <c r="Y12" i="42"/>
  <c r="H19" i="42"/>
  <c r="Q18" i="42"/>
  <c r="N18" i="42"/>
  <c r="M18" i="42"/>
  <c r="J18" i="42"/>
  <c r="I18" i="42"/>
  <c r="T9" i="42"/>
  <c r="O9" i="42"/>
  <c r="O16" i="42" s="1"/>
  <c r="N9" i="42"/>
  <c r="N64" i="42" s="1"/>
  <c r="K9" i="42"/>
  <c r="K16" i="42" s="1"/>
  <c r="J9" i="42"/>
  <c r="J64" i="42" s="1"/>
  <c r="U70" i="22"/>
  <c r="U66" i="22"/>
  <c r="U64" i="22"/>
  <c r="V58" i="22"/>
  <c r="AE58" i="22"/>
  <c r="AA58" i="22"/>
  <c r="Y58" i="22"/>
  <c r="W58" i="22"/>
  <c r="AD56" i="22"/>
  <c r="Z56" i="22"/>
  <c r="V56" i="22"/>
  <c r="V52" i="22"/>
  <c r="T49" i="22"/>
  <c r="AD48" i="22"/>
  <c r="Z48" i="22"/>
  <c r="AD47" i="22"/>
  <c r="AA47" i="22"/>
  <c r="V47" i="22"/>
  <c r="AD46" i="22"/>
  <c r="Z46" i="22"/>
  <c r="AD44" i="22"/>
  <c r="Z44" i="22"/>
  <c r="AD43" i="22"/>
  <c r="AA43" i="22"/>
  <c r="V43" i="22"/>
  <c r="AD42" i="22"/>
  <c r="Z42" i="22"/>
  <c r="AD40" i="22"/>
  <c r="W40" i="22"/>
  <c r="K29" i="22"/>
  <c r="X35" i="22"/>
  <c r="W35" i="22"/>
  <c r="V35" i="22"/>
  <c r="Y34" i="22"/>
  <c r="X34" i="22"/>
  <c r="W34" i="22"/>
  <c r="V34" i="22"/>
  <c r="Y33" i="22"/>
  <c r="X33" i="22"/>
  <c r="W33" i="22"/>
  <c r="V33" i="22"/>
  <c r="Y32" i="22"/>
  <c r="X32" i="22"/>
  <c r="W32" i="22"/>
  <c r="V32" i="22"/>
  <c r="Z31" i="22"/>
  <c r="V31" i="22"/>
  <c r="T29" i="22"/>
  <c r="T21" i="22"/>
  <c r="Z18" i="22"/>
  <c r="V18" i="22"/>
  <c r="Z17" i="22"/>
  <c r="V17" i="22"/>
  <c r="T15" i="22"/>
  <c r="O25" i="22"/>
  <c r="N25" i="22"/>
  <c r="AB13" i="22"/>
  <c r="K25" i="22"/>
  <c r="J25" i="22"/>
  <c r="W13" i="22"/>
  <c r="Q24" i="22"/>
  <c r="O24" i="22"/>
  <c r="K24" i="22"/>
  <c r="I24" i="22"/>
  <c r="W12" i="22"/>
  <c r="AA11" i="22"/>
  <c r="N9" i="22"/>
  <c r="L9" i="22"/>
  <c r="W11" i="22"/>
  <c r="T9" i="22"/>
  <c r="Y4" i="22"/>
  <c r="U66" i="44"/>
  <c r="U62" i="44"/>
  <c r="Q62" i="44"/>
  <c r="U60" i="44"/>
  <c r="AE56" i="44"/>
  <c r="AA56" i="44"/>
  <c r="W56" i="44"/>
  <c r="AD56" i="44"/>
  <c r="AC56" i="44"/>
  <c r="Y56" i="44"/>
  <c r="AE54" i="44"/>
  <c r="AA54" i="44"/>
  <c r="W54" i="44"/>
  <c r="AD54" i="44"/>
  <c r="AE52" i="44"/>
  <c r="AA52" i="44"/>
  <c r="W52" i="44"/>
  <c r="AE50" i="44"/>
  <c r="AA50" i="44"/>
  <c r="W50" i="44"/>
  <c r="AD50" i="44"/>
  <c r="AE48" i="44"/>
  <c r="AA48" i="44"/>
  <c r="W48" i="44"/>
  <c r="AD48" i="44"/>
  <c r="AC48" i="44"/>
  <c r="Y48" i="44"/>
  <c r="AE46" i="44"/>
  <c r="AA46" i="44"/>
  <c r="V46" i="44"/>
  <c r="AD46" i="44"/>
  <c r="AD45" i="44"/>
  <c r="Z45" i="44"/>
  <c r="T45" i="44"/>
  <c r="AE45" i="44"/>
  <c r="W45" i="44"/>
  <c r="AD44" i="44"/>
  <c r="Z44" i="44"/>
  <c r="AC43" i="44"/>
  <c r="X43" i="44"/>
  <c r="AB42" i="44"/>
  <c r="W42" i="44"/>
  <c r="AE42" i="44"/>
  <c r="AD42" i="44"/>
  <c r="Z42" i="44"/>
  <c r="X42" i="44"/>
  <c r="AE41" i="44"/>
  <c r="AA41" i="44"/>
  <c r="V41" i="44"/>
  <c r="AD41" i="44"/>
  <c r="AC41" i="44"/>
  <c r="X41" i="44"/>
  <c r="AD40" i="44"/>
  <c r="Z40" i="44"/>
  <c r="AE40" i="44"/>
  <c r="AC39" i="44"/>
  <c r="X39" i="44"/>
  <c r="AB38" i="44"/>
  <c r="W38" i="44"/>
  <c r="AE38" i="44"/>
  <c r="AD38" i="44"/>
  <c r="Z38" i="44"/>
  <c r="X38" i="44"/>
  <c r="AE37" i="44"/>
  <c r="AA37" i="44"/>
  <c r="V37" i="44"/>
  <c r="AD37" i="44"/>
  <c r="AC37" i="44"/>
  <c r="X37" i="44"/>
  <c r="AD36" i="44"/>
  <c r="Z36" i="44"/>
  <c r="AE36" i="44"/>
  <c r="AB36" i="44"/>
  <c r="AB32" i="44"/>
  <c r="X32" i="44"/>
  <c r="W32" i="44"/>
  <c r="AD32" i="44"/>
  <c r="AC32" i="44"/>
  <c r="Z32" i="44"/>
  <c r="V32" i="44"/>
  <c r="AE31" i="44"/>
  <c r="AD31" i="44"/>
  <c r="AC31" i="44"/>
  <c r="AB31" i="44"/>
  <c r="AA31" i="44"/>
  <c r="Z31" i="44"/>
  <c r="Y31" i="44"/>
  <c r="X31" i="44"/>
  <c r="W31" i="44"/>
  <c r="V31" i="44"/>
  <c r="AE30" i="44"/>
  <c r="AD30" i="44"/>
  <c r="AC30" i="44"/>
  <c r="AB30" i="44"/>
  <c r="AA30" i="44"/>
  <c r="Z30" i="44"/>
  <c r="Y30" i="44"/>
  <c r="X30" i="44"/>
  <c r="W30" i="44"/>
  <c r="V30" i="44"/>
  <c r="AE29" i="44"/>
  <c r="AD29" i="44"/>
  <c r="AC29" i="44"/>
  <c r="AB29" i="44"/>
  <c r="AA29" i="44"/>
  <c r="Z29" i="44"/>
  <c r="Y29" i="44"/>
  <c r="X29" i="44"/>
  <c r="W29" i="44"/>
  <c r="V29" i="44"/>
  <c r="AE28" i="44"/>
  <c r="AD28" i="44"/>
  <c r="AC28" i="44"/>
  <c r="AB28" i="44"/>
  <c r="AA28" i="44"/>
  <c r="Z28" i="44"/>
  <c r="Y28" i="44"/>
  <c r="X28" i="44"/>
  <c r="W28" i="44"/>
  <c r="V28" i="44"/>
  <c r="X27" i="44"/>
  <c r="Q25" i="44"/>
  <c r="AB27" i="44"/>
  <c r="W27" i="44"/>
  <c r="T25" i="44"/>
  <c r="N25" i="44"/>
  <c r="J25" i="44"/>
  <c r="AD19" i="44"/>
  <c r="T19" i="44"/>
  <c r="Q19" i="44"/>
  <c r="P19" i="44"/>
  <c r="AE19" i="44" s="1"/>
  <c r="O19" i="44"/>
  <c r="M19" i="44"/>
  <c r="L19" i="44"/>
  <c r="K19" i="44"/>
  <c r="I19" i="44"/>
  <c r="H19" i="44"/>
  <c r="AE18" i="44"/>
  <c r="T18" i="44"/>
  <c r="Q18" i="44"/>
  <c r="P18" i="44"/>
  <c r="AD18" i="44" s="1"/>
  <c r="L18" i="44"/>
  <c r="H18" i="44"/>
  <c r="T17" i="44"/>
  <c r="Q17" i="44"/>
  <c r="M17" i="44"/>
  <c r="I17" i="44"/>
  <c r="T15" i="44"/>
  <c r="AE13" i="44"/>
  <c r="AD13" i="44"/>
  <c r="AA13" i="44"/>
  <c r="AA19" i="44" s="1"/>
  <c r="Z13" i="44"/>
  <c r="Z19" i="44" s="1"/>
  <c r="W13" i="44"/>
  <c r="W19" i="44" s="1"/>
  <c r="V13" i="44"/>
  <c r="V19" i="44" s="1"/>
  <c r="N19" i="44"/>
  <c r="AB13" i="44"/>
  <c r="AB19" i="44" s="1"/>
  <c r="J19" i="44"/>
  <c r="X13" i="44"/>
  <c r="X19" i="44" s="1"/>
  <c r="AE12" i="44"/>
  <c r="AD12" i="44"/>
  <c r="Z12" i="44"/>
  <c r="Z18" i="44" s="1"/>
  <c r="V12" i="44"/>
  <c r="V18" i="44" s="1"/>
  <c r="O18" i="44"/>
  <c r="N18" i="44"/>
  <c r="M18" i="44"/>
  <c r="AB12" i="44"/>
  <c r="AB18" i="44" s="1"/>
  <c r="K18" i="44"/>
  <c r="J18" i="44"/>
  <c r="I18" i="44"/>
  <c r="X12" i="44"/>
  <c r="X18" i="44" s="1"/>
  <c r="AD11" i="44"/>
  <c r="Z11" i="44"/>
  <c r="Z17" i="44" s="1"/>
  <c r="V11" i="44"/>
  <c r="V17" i="44" s="1"/>
  <c r="AE11" i="44"/>
  <c r="O17" i="44"/>
  <c r="N17" i="44"/>
  <c r="AB11" i="44"/>
  <c r="AB17" i="44" s="1"/>
  <c r="K17" i="44"/>
  <c r="J17" i="44"/>
  <c r="X11" i="44"/>
  <c r="X17" i="44" s="1"/>
  <c r="AD9" i="44"/>
  <c r="Z9" i="44"/>
  <c r="V9" i="44"/>
  <c r="T9" i="44"/>
  <c r="T62" i="44" s="1"/>
  <c r="Q9" i="44"/>
  <c r="P9" i="44"/>
  <c r="AE9" i="44" s="1"/>
  <c r="AE62" i="44" s="1"/>
  <c r="O9" i="44"/>
  <c r="M9" i="44"/>
  <c r="M62" i="44" s="1"/>
  <c r="L9" i="44"/>
  <c r="K9" i="44"/>
  <c r="I9" i="44"/>
  <c r="I62" i="44" s="1"/>
  <c r="H9" i="44"/>
  <c r="Y4" i="44"/>
  <c r="U95" i="14"/>
  <c r="T95" i="14"/>
  <c r="AE91" i="14"/>
  <c r="V91" i="14"/>
  <c r="AD91" i="14"/>
  <c r="Z91" i="14"/>
  <c r="U89" i="14"/>
  <c r="P89" i="14"/>
  <c r="U87" i="14"/>
  <c r="T87" i="14"/>
  <c r="AD83" i="14"/>
  <c r="Z83" i="14"/>
  <c r="Y83" i="14"/>
  <c r="V83" i="14"/>
  <c r="AE83" i="14"/>
  <c r="AC83" i="14"/>
  <c r="AB83" i="14"/>
  <c r="X83" i="14"/>
  <c r="AD81" i="14"/>
  <c r="Z81" i="14"/>
  <c r="V81" i="14"/>
  <c r="AC81" i="14"/>
  <c r="Y81" i="14"/>
  <c r="AD79" i="14"/>
  <c r="AC79" i="14"/>
  <c r="Z79" i="14"/>
  <c r="V79" i="14"/>
  <c r="T79" i="14"/>
  <c r="K95" i="14"/>
  <c r="AE77" i="14"/>
  <c r="AD77" i="14"/>
  <c r="AA77" i="14"/>
  <c r="Z77" i="14"/>
  <c r="W77" i="14"/>
  <c r="V77" i="14"/>
  <c r="AE75" i="14"/>
  <c r="AD75" i="14"/>
  <c r="AA75" i="14"/>
  <c r="Z75" i="14"/>
  <c r="W75" i="14"/>
  <c r="V75" i="14"/>
  <c r="AD73" i="14"/>
  <c r="Z73" i="14"/>
  <c r="V73" i="14"/>
  <c r="AE73" i="14"/>
  <c r="AA73" i="14"/>
  <c r="AD72" i="14"/>
  <c r="AC72" i="14"/>
  <c r="Z72" i="14"/>
  <c r="U72" i="14"/>
  <c r="T72" i="14"/>
  <c r="AE72" i="14"/>
  <c r="X72" i="14"/>
  <c r="W72" i="14"/>
  <c r="AD71" i="14"/>
  <c r="AA71" i="14"/>
  <c r="Z71" i="14"/>
  <c r="V71" i="14"/>
  <c r="AE71" i="14"/>
  <c r="AC71" i="14"/>
  <c r="X71" i="14"/>
  <c r="Z70" i="14"/>
  <c r="X70" i="14"/>
  <c r="AE70" i="14"/>
  <c r="AC69" i="14"/>
  <c r="AE68" i="14"/>
  <c r="AA68" i="14"/>
  <c r="W68" i="14"/>
  <c r="V68" i="14"/>
  <c r="AD68" i="14"/>
  <c r="AB68" i="14"/>
  <c r="Z68" i="14"/>
  <c r="X68" i="14"/>
  <c r="AE67" i="14"/>
  <c r="AD67" i="14"/>
  <c r="Z67" i="14"/>
  <c r="V67" i="14"/>
  <c r="AA67" i="14"/>
  <c r="AD66" i="14"/>
  <c r="AE66" i="14"/>
  <c r="X65" i="14"/>
  <c r="W65" i="14"/>
  <c r="AC65" i="14"/>
  <c r="V65" i="14"/>
  <c r="AE64" i="14"/>
  <c r="AA64" i="14"/>
  <c r="W64" i="14"/>
  <c r="V64" i="14"/>
  <c r="AD64" i="14"/>
  <c r="AB64" i="14"/>
  <c r="Z64" i="14"/>
  <c r="AD63" i="14"/>
  <c r="AA63" i="14"/>
  <c r="Z63" i="14"/>
  <c r="V63" i="14"/>
  <c r="AE63" i="14"/>
  <c r="AC63" i="14"/>
  <c r="X63" i="14"/>
  <c r="AD61" i="14"/>
  <c r="Z61" i="14"/>
  <c r="Y61" i="14"/>
  <c r="V61" i="14"/>
  <c r="AB61" i="14"/>
  <c r="X61" i="14"/>
  <c r="Z59" i="14"/>
  <c r="AE59" i="14"/>
  <c r="L51" i="14"/>
  <c r="H51" i="14"/>
  <c r="AE58" i="14"/>
  <c r="AD58" i="14"/>
  <c r="AC58" i="14"/>
  <c r="AB58" i="14"/>
  <c r="AA58" i="14"/>
  <c r="Z58" i="14"/>
  <c r="X58" i="14"/>
  <c r="W58" i="14"/>
  <c r="V58" i="14"/>
  <c r="AE57" i="14"/>
  <c r="AD57" i="14"/>
  <c r="AC57" i="14"/>
  <c r="AB57" i="14"/>
  <c r="AA57" i="14"/>
  <c r="Z57" i="14"/>
  <c r="Y57" i="14"/>
  <c r="X57" i="14"/>
  <c r="W57" i="14"/>
  <c r="V57" i="14"/>
  <c r="AE56" i="14"/>
  <c r="AD56" i="14"/>
  <c r="AC56" i="14"/>
  <c r="AB56" i="14"/>
  <c r="AA56" i="14"/>
  <c r="Z56" i="14"/>
  <c r="Y56" i="14"/>
  <c r="X56" i="14"/>
  <c r="W56" i="14"/>
  <c r="V56" i="14"/>
  <c r="AE55" i="14"/>
  <c r="AD55" i="14"/>
  <c r="AC55" i="14"/>
  <c r="AB55" i="14"/>
  <c r="AA55" i="14"/>
  <c r="Z55" i="14"/>
  <c r="Y55" i="14"/>
  <c r="X55" i="14"/>
  <c r="W55" i="14"/>
  <c r="V55" i="14"/>
  <c r="AE54" i="14"/>
  <c r="AD54" i="14"/>
  <c r="AC54" i="14"/>
  <c r="AB54" i="14"/>
  <c r="AA54" i="14"/>
  <c r="Z54" i="14"/>
  <c r="Y54" i="14"/>
  <c r="X54" i="14"/>
  <c r="W54" i="14"/>
  <c r="V54" i="14"/>
  <c r="AD53" i="14"/>
  <c r="Z53" i="14"/>
  <c r="V53" i="14"/>
  <c r="V51" i="14"/>
  <c r="O51" i="14"/>
  <c r="N51" i="14"/>
  <c r="K51" i="14"/>
  <c r="J51" i="14"/>
  <c r="T45" i="14"/>
  <c r="T44" i="14"/>
  <c r="T43" i="14"/>
  <c r="T42" i="14"/>
  <c r="T40" i="14"/>
  <c r="AD38" i="14"/>
  <c r="W38" i="14"/>
  <c r="I38" i="14"/>
  <c r="V37" i="14"/>
  <c r="M37" i="14"/>
  <c r="I37" i="14"/>
  <c r="W37" i="14" s="1"/>
  <c r="AD34" i="14"/>
  <c r="AE30" i="14"/>
  <c r="AE42" i="14" s="1"/>
  <c r="AE26" i="14"/>
  <c r="AD26" i="14"/>
  <c r="AA26" i="14"/>
  <c r="Z26" i="14"/>
  <c r="W26" i="14"/>
  <c r="V26" i="14"/>
  <c r="AE25" i="14"/>
  <c r="AD25" i="14"/>
  <c r="AA25" i="14"/>
  <c r="Z25" i="14"/>
  <c r="W25" i="14"/>
  <c r="V25" i="14"/>
  <c r="AE24" i="14"/>
  <c r="AD24" i="14"/>
  <c r="AA24" i="14"/>
  <c r="Z24" i="14"/>
  <c r="W24" i="14"/>
  <c r="V24" i="14"/>
  <c r="AE23" i="14"/>
  <c r="AD23" i="14"/>
  <c r="AA23" i="14"/>
  <c r="Z23" i="14"/>
  <c r="W23" i="14"/>
  <c r="V23" i="14"/>
  <c r="K21" i="14"/>
  <c r="AE21" i="14"/>
  <c r="AD21" i="14"/>
  <c r="AA21" i="14"/>
  <c r="Z21" i="14"/>
  <c r="W21" i="14"/>
  <c r="V21" i="14"/>
  <c r="Q21" i="14"/>
  <c r="P21" i="14"/>
  <c r="O21" i="14"/>
  <c r="N21" i="14"/>
  <c r="M21" i="14"/>
  <c r="L21" i="14"/>
  <c r="J21" i="14"/>
  <c r="I21" i="14"/>
  <c r="H21" i="14"/>
  <c r="AE19" i="14"/>
  <c r="AD19" i="14"/>
  <c r="AA19" i="14"/>
  <c r="Z19" i="14"/>
  <c r="W19" i="14"/>
  <c r="V19" i="14"/>
  <c r="Q38" i="14"/>
  <c r="P38" i="14"/>
  <c r="AE38" i="14" s="1"/>
  <c r="O38" i="14"/>
  <c r="N38" i="14"/>
  <c r="M38" i="14"/>
  <c r="AC38" i="14" s="1"/>
  <c r="L38" i="14"/>
  <c r="K38" i="14"/>
  <c r="J38" i="14"/>
  <c r="H38" i="14"/>
  <c r="AE18" i="14"/>
  <c r="AD18" i="14"/>
  <c r="AA18" i="14"/>
  <c r="Z18" i="14"/>
  <c r="W18" i="14"/>
  <c r="V18" i="14"/>
  <c r="Q37" i="14"/>
  <c r="P37" i="14"/>
  <c r="AE37" i="14" s="1"/>
  <c r="O37" i="14"/>
  <c r="N37" i="14"/>
  <c r="L37" i="14"/>
  <c r="K37" i="14"/>
  <c r="J37" i="14"/>
  <c r="H37" i="14"/>
  <c r="AE17" i="14"/>
  <c r="AD17" i="14"/>
  <c r="AA17" i="14"/>
  <c r="Z17" i="14"/>
  <c r="W17" i="14"/>
  <c r="V17" i="14"/>
  <c r="Q36" i="14"/>
  <c r="P36" i="14"/>
  <c r="AD36" i="14" s="1"/>
  <c r="O36" i="14"/>
  <c r="N36" i="14"/>
  <c r="M36" i="14"/>
  <c r="K36" i="14"/>
  <c r="J36" i="14"/>
  <c r="I36" i="14"/>
  <c r="AE16" i="14"/>
  <c r="AD16" i="14"/>
  <c r="AA16" i="14"/>
  <c r="Z16" i="14"/>
  <c r="W16" i="14"/>
  <c r="V16" i="14"/>
  <c r="Q35" i="14"/>
  <c r="P35" i="14"/>
  <c r="AE35" i="14" s="1"/>
  <c r="O35" i="14"/>
  <c r="N35" i="14"/>
  <c r="M35" i="14"/>
  <c r="K35" i="14"/>
  <c r="J35" i="14"/>
  <c r="I35" i="14"/>
  <c r="AE15" i="14"/>
  <c r="AD15" i="14"/>
  <c r="AA15" i="14"/>
  <c r="Z15" i="14"/>
  <c r="W15" i="14"/>
  <c r="V15" i="14"/>
  <c r="Q34" i="14"/>
  <c r="Q33" i="14" s="1"/>
  <c r="Q45" i="14" s="1"/>
  <c r="P34" i="14"/>
  <c r="O34" i="14"/>
  <c r="O33" i="14" s="1"/>
  <c r="O45" i="14" s="1"/>
  <c r="N34" i="14"/>
  <c r="N33" i="14" s="1"/>
  <c r="N45" i="14" s="1"/>
  <c r="M34" i="14"/>
  <c r="K34" i="14"/>
  <c r="K33" i="14" s="1"/>
  <c r="K45" i="14" s="1"/>
  <c r="J34" i="14"/>
  <c r="J33" i="14" s="1"/>
  <c r="J45" i="14" s="1"/>
  <c r="I34" i="14"/>
  <c r="I33" i="14" s="1"/>
  <c r="I45" i="14" s="1"/>
  <c r="AE14" i="14"/>
  <c r="AD14" i="14"/>
  <c r="AA14" i="14"/>
  <c r="Z14" i="14"/>
  <c r="W14" i="14"/>
  <c r="V14" i="14"/>
  <c r="Q14" i="14"/>
  <c r="P14" i="14"/>
  <c r="O14" i="14"/>
  <c r="N14" i="14"/>
  <c r="M14" i="14"/>
  <c r="L14" i="14"/>
  <c r="J14" i="14"/>
  <c r="I14" i="14"/>
  <c r="H14" i="14"/>
  <c r="AE13" i="14"/>
  <c r="AD13" i="14"/>
  <c r="AA13" i="14"/>
  <c r="Z13" i="14"/>
  <c r="W13" i="14"/>
  <c r="V13" i="14"/>
  <c r="Q32" i="14"/>
  <c r="Q44" i="14" s="1"/>
  <c r="P32" i="14"/>
  <c r="O32" i="14"/>
  <c r="O44" i="14" s="1"/>
  <c r="N32" i="14"/>
  <c r="N44" i="14" s="1"/>
  <c r="M32" i="14"/>
  <c r="M44" i="14" s="1"/>
  <c r="K32" i="14"/>
  <c r="K44" i="14" s="1"/>
  <c r="J32" i="14"/>
  <c r="J44" i="14" s="1"/>
  <c r="I32" i="14"/>
  <c r="I44" i="14" s="1"/>
  <c r="AE12" i="14"/>
  <c r="AD12" i="14"/>
  <c r="AA12" i="14"/>
  <c r="Z12" i="14"/>
  <c r="W12" i="14"/>
  <c r="V12" i="14"/>
  <c r="Q31" i="14"/>
  <c r="Q43" i="14" s="1"/>
  <c r="P31" i="14"/>
  <c r="AE31" i="14" s="1"/>
  <c r="AE43" i="14" s="1"/>
  <c r="O31" i="14"/>
  <c r="O43" i="14" s="1"/>
  <c r="N31" i="14"/>
  <c r="N43" i="14" s="1"/>
  <c r="M31" i="14"/>
  <c r="M43" i="14" s="1"/>
  <c r="K31" i="14"/>
  <c r="K43" i="14" s="1"/>
  <c r="J31" i="14"/>
  <c r="J43" i="14" s="1"/>
  <c r="I31" i="14"/>
  <c r="I43" i="14" s="1"/>
  <c r="AE11" i="14"/>
  <c r="AD11" i="14"/>
  <c r="AA11" i="14"/>
  <c r="Z11" i="14"/>
  <c r="W11" i="14"/>
  <c r="V11" i="14"/>
  <c r="Q30" i="14"/>
  <c r="P30" i="14"/>
  <c r="AD30" i="14" s="1"/>
  <c r="AD42" i="14" s="1"/>
  <c r="O30" i="14"/>
  <c r="N30" i="14"/>
  <c r="M30" i="14"/>
  <c r="K30" i="14"/>
  <c r="J30" i="14"/>
  <c r="I30" i="14"/>
  <c r="AE9" i="14"/>
  <c r="AD9" i="14"/>
  <c r="AA9" i="14"/>
  <c r="Z9" i="14"/>
  <c r="Z89" i="14" s="1"/>
  <c r="W9" i="14"/>
  <c r="V9" i="14"/>
  <c r="Q9" i="14"/>
  <c r="P9" i="14"/>
  <c r="O9" i="14"/>
  <c r="N9" i="14"/>
  <c r="M9" i="14"/>
  <c r="L9" i="14"/>
  <c r="L89" i="14" s="1"/>
  <c r="J9" i="14"/>
  <c r="J87" i="14" s="1"/>
  <c r="I9" i="14"/>
  <c r="H9" i="14"/>
  <c r="U4" i="14"/>
  <c r="Y4" i="14" s="1"/>
  <c r="U72" i="33" l="1"/>
  <c r="T63" i="33"/>
  <c r="Q72" i="33"/>
  <c r="J68" i="33"/>
  <c r="J63" i="33"/>
  <c r="N68" i="33"/>
  <c r="N63" i="33"/>
  <c r="R68" i="33"/>
  <c r="R63" i="33"/>
  <c r="V68" i="33"/>
  <c r="V63" i="33"/>
  <c r="I72" i="33"/>
  <c r="T64" i="33"/>
  <c r="K68" i="33"/>
  <c r="K64" i="33"/>
  <c r="O68" i="33"/>
  <c r="O64" i="33"/>
  <c r="S68" i="33"/>
  <c r="S64" i="33"/>
  <c r="J64" i="33"/>
  <c r="N64" i="33"/>
  <c r="R64" i="33"/>
  <c r="V64" i="33"/>
  <c r="M72" i="33"/>
  <c r="H74" i="33"/>
  <c r="H61" i="33"/>
  <c r="H68" i="33" s="1"/>
  <c r="L61" i="33"/>
  <c r="L68" i="33" s="1"/>
  <c r="P61" i="33"/>
  <c r="P68" i="33" s="1"/>
  <c r="T61" i="33"/>
  <c r="T68" i="33" s="1"/>
  <c r="T74" i="33"/>
  <c r="K63" i="33"/>
  <c r="O63" i="33"/>
  <c r="S63" i="33"/>
  <c r="AM14" i="29"/>
  <c r="AL9" i="29"/>
  <c r="AD12" i="29"/>
  <c r="AL13" i="29"/>
  <c r="AK14" i="29"/>
  <c r="AG18" i="29"/>
  <c r="AK18" i="29"/>
  <c r="AB19" i="29"/>
  <c r="AF19" i="29"/>
  <c r="AJ19" i="29"/>
  <c r="AI19" i="29"/>
  <c r="AB21" i="29"/>
  <c r="AF21" i="29"/>
  <c r="AJ21" i="29"/>
  <c r="AD21" i="29"/>
  <c r="Z22" i="29"/>
  <c r="AH22" i="29"/>
  <c r="AE23" i="29"/>
  <c r="AI23" i="29"/>
  <c r="AB38" i="29"/>
  <c r="AF38" i="29"/>
  <c r="AK38" i="29"/>
  <c r="AI38" i="29"/>
  <c r="Z39" i="29"/>
  <c r="AL39" i="29"/>
  <c r="AH47" i="29"/>
  <c r="AA50" i="29"/>
  <c r="AE50" i="29"/>
  <c r="AI50" i="29"/>
  <c r="AM50" i="29"/>
  <c r="AH50" i="29"/>
  <c r="AB55" i="29"/>
  <c r="AF55" i="29"/>
  <c r="AM55" i="29"/>
  <c r="AF59" i="29"/>
  <c r="AL47" i="29"/>
  <c r="AD9" i="29"/>
  <c r="AL12" i="29"/>
  <c r="AC15" i="29"/>
  <c r="AG15" i="29"/>
  <c r="AK17" i="29"/>
  <c r="AA19" i="29"/>
  <c r="AL20" i="29"/>
  <c r="Z21" i="29"/>
  <c r="AH21" i="29"/>
  <c r="AD22" i="29"/>
  <c r="AL22" i="29"/>
  <c r="AD23" i="29"/>
  <c r="AG31" i="29"/>
  <c r="Z38" i="29"/>
  <c r="AD39" i="29"/>
  <c r="AA43" i="29"/>
  <c r="AE43" i="29"/>
  <c r="AI43" i="29"/>
  <c r="AM43" i="29"/>
  <c r="AG44" i="29"/>
  <c r="AK45" i="29"/>
  <c r="AA47" i="29"/>
  <c r="AE47" i="29"/>
  <c r="AJ47" i="29"/>
  <c r="Z50" i="29"/>
  <c r="AA55" i="29"/>
  <c r="AL55" i="29"/>
  <c r="AH12" i="29"/>
  <c r="AH9" i="29"/>
  <c r="Z12" i="29"/>
  <c r="AB13" i="29"/>
  <c r="AF13" i="29"/>
  <c r="AJ13" i="29"/>
  <c r="AH13" i="29"/>
  <c r="AF14" i="29"/>
  <c r="AA14" i="29"/>
  <c r="AE18" i="29"/>
  <c r="AJ18" i="29"/>
  <c r="AM18" i="29"/>
  <c r="AE19" i="29"/>
  <c r="AB20" i="29"/>
  <c r="AF20" i="29"/>
  <c r="AJ20" i="29"/>
  <c r="AE20" i="29"/>
  <c r="AA21" i="29"/>
  <c r="AI21" i="29"/>
  <c r="AC22" i="29"/>
  <c r="AG22" i="29"/>
  <c r="AK22" i="29"/>
  <c r="AE22" i="29"/>
  <c r="AH23" i="29"/>
  <c r="AB26" i="29"/>
  <c r="AB30" i="29"/>
  <c r="AA37" i="29"/>
  <c r="AE37" i="29"/>
  <c r="AJ37" i="29"/>
  <c r="AM37" i="29"/>
  <c r="AL37" i="29"/>
  <c r="AD38" i="29"/>
  <c r="AC39" i="29"/>
  <c r="AI39" i="29"/>
  <c r="AG43" i="29"/>
  <c r="AC47" i="29"/>
  <c r="AL48" i="29"/>
  <c r="AD50" i="29"/>
  <c r="AM54" i="29"/>
  <c r="AE55" i="29"/>
  <c r="AF56" i="29"/>
  <c r="AE57" i="29"/>
  <c r="AJ57" i="29"/>
  <c r="AM57" i="29"/>
  <c r="AL66" i="29"/>
  <c r="AD25" i="29"/>
  <c r="AG25" i="29"/>
  <c r="AE25" i="29"/>
  <c r="Z29" i="29"/>
  <c r="AC29" i="29"/>
  <c r="AA29" i="29"/>
  <c r="AH29" i="29"/>
  <c r="AK29" i="29"/>
  <c r="AI29" i="29"/>
  <c r="AJ29" i="29"/>
  <c r="AI42" i="29"/>
  <c r="AH42" i="29"/>
  <c r="AJ42" i="29"/>
  <c r="AC9" i="29"/>
  <c r="AG9" i="29"/>
  <c r="AK9" i="29"/>
  <c r="AC12" i="29"/>
  <c r="AG12" i="29"/>
  <c r="AK12" i="29"/>
  <c r="AC13" i="29"/>
  <c r="AG13" i="29"/>
  <c r="AK13" i="29"/>
  <c r="AE14" i="29"/>
  <c r="AJ14" i="29"/>
  <c r="AK16" i="29"/>
  <c r="AG17" i="29"/>
  <c r="AC19" i="29"/>
  <c r="AG19" i="29"/>
  <c r="AK19" i="29"/>
  <c r="AC21" i="29"/>
  <c r="AG21" i="29"/>
  <c r="AK21" i="29"/>
  <c r="AC23" i="29"/>
  <c r="Z24" i="29"/>
  <c r="AC24" i="29"/>
  <c r="AA24" i="29"/>
  <c r="AD24" i="29"/>
  <c r="AG24" i="29"/>
  <c r="AE24" i="29"/>
  <c r="AH24" i="29"/>
  <c r="AK24" i="29"/>
  <c r="AI24" i="29"/>
  <c r="AL24" i="29"/>
  <c r="AM24" i="29"/>
  <c r="AJ24" i="29"/>
  <c r="AF25" i="29"/>
  <c r="Z28" i="29"/>
  <c r="AC28" i="29"/>
  <c r="AA28" i="29"/>
  <c r="AD28" i="29"/>
  <c r="AG28" i="29"/>
  <c r="AE28" i="29"/>
  <c r="AH28" i="29"/>
  <c r="AK28" i="29"/>
  <c r="AI28" i="29"/>
  <c r="AL28" i="29"/>
  <c r="AM28" i="29"/>
  <c r="AJ28" i="29"/>
  <c r="Z25" i="29"/>
  <c r="AC25" i="29"/>
  <c r="AA25" i="29"/>
  <c r="AH25" i="29"/>
  <c r="AK25" i="29"/>
  <c r="AI25" i="29"/>
  <c r="AD29" i="29"/>
  <c r="AG29" i="29"/>
  <c r="AE29" i="29"/>
  <c r="AM42" i="29"/>
  <c r="AL42" i="29"/>
  <c r="AA12" i="29"/>
  <c r="AE12" i="29"/>
  <c r="AI12" i="29"/>
  <c r="AA13" i="29"/>
  <c r="AE13" i="29"/>
  <c r="AI13" i="29"/>
  <c r="AB14" i="29"/>
  <c r="AG14" i="29"/>
  <c r="AC16" i="29"/>
  <c r="Z26" i="29"/>
  <c r="AC26" i="29"/>
  <c r="AA26" i="29"/>
  <c r="AD26" i="29"/>
  <c r="AG26" i="29"/>
  <c r="AE26" i="29"/>
  <c r="AH26" i="29"/>
  <c r="AK26" i="29"/>
  <c r="AI26" i="29"/>
  <c r="AL26" i="29"/>
  <c r="AM26" i="29"/>
  <c r="AJ26" i="29"/>
  <c r="Z30" i="29"/>
  <c r="AC30" i="29"/>
  <c r="AA30" i="29"/>
  <c r="AD30" i="29"/>
  <c r="AG30" i="29"/>
  <c r="AE30" i="29"/>
  <c r="AH30" i="29"/>
  <c r="AK30" i="29"/>
  <c r="AI30" i="29"/>
  <c r="AL30" i="29"/>
  <c r="AM30" i="29"/>
  <c r="AJ30" i="29"/>
  <c r="AA57" i="29"/>
  <c r="AC57" i="29"/>
  <c r="AL25" i="29"/>
  <c r="AM25" i="29"/>
  <c r="AJ25" i="29"/>
  <c r="AL29" i="29"/>
  <c r="AM29" i="29"/>
  <c r="Z42" i="29"/>
  <c r="AC42" i="29"/>
  <c r="AA42" i="29"/>
  <c r="AB42" i="29"/>
  <c r="AD42" i="29"/>
  <c r="AE42" i="29"/>
  <c r="AF42" i="29"/>
  <c r="AB9" i="29"/>
  <c r="AF9" i="29"/>
  <c r="AJ9" i="29"/>
  <c r="AC14" i="29"/>
  <c r="AI14" i="29"/>
  <c r="Z15" i="29"/>
  <c r="AB15" i="29"/>
  <c r="AD15" i="29"/>
  <c r="AF15" i="29"/>
  <c r="AH15" i="29"/>
  <c r="AJ15" i="29"/>
  <c r="AE15" i="29"/>
  <c r="AM15" i="29"/>
  <c r="AG16" i="29"/>
  <c r="AC17" i="29"/>
  <c r="AC20" i="29"/>
  <c r="AG20" i="29"/>
  <c r="AK20" i="29"/>
  <c r="AB25" i="29"/>
  <c r="Z27" i="29"/>
  <c r="AC27" i="29"/>
  <c r="AA27" i="29"/>
  <c r="AD27" i="29"/>
  <c r="AG27" i="29"/>
  <c r="AE27" i="29"/>
  <c r="AH27" i="29"/>
  <c r="AK27" i="29"/>
  <c r="AI27" i="29"/>
  <c r="AL27" i="29"/>
  <c r="AM27" i="29"/>
  <c r="AJ27" i="29"/>
  <c r="AB29" i="29"/>
  <c r="Z31" i="29"/>
  <c r="AA31" i="29"/>
  <c r="AE31" i="29"/>
  <c r="AD31" i="29"/>
  <c r="AF31" i="29"/>
  <c r="AI31" i="29"/>
  <c r="AH31" i="29"/>
  <c r="AJ31" i="29"/>
  <c r="AM31" i="29"/>
  <c r="AL31" i="29"/>
  <c r="AK31" i="29"/>
  <c r="AB40" i="29"/>
  <c r="AF40" i="29"/>
  <c r="AJ40" i="29"/>
  <c r="AK42" i="29"/>
  <c r="AA46" i="29"/>
  <c r="AC46" i="29"/>
  <c r="AE46" i="29"/>
  <c r="AG46" i="29"/>
  <c r="AI46" i="29"/>
  <c r="AK46" i="29"/>
  <c r="AB16" i="29"/>
  <c r="AF16" i="29"/>
  <c r="AJ16" i="29"/>
  <c r="AB17" i="29"/>
  <c r="AF17" i="29"/>
  <c r="AJ17" i="29"/>
  <c r="AB18" i="29"/>
  <c r="AH18" i="29"/>
  <c r="Z19" i="29"/>
  <c r="AD19" i="29"/>
  <c r="AH19" i="29"/>
  <c r="Z20" i="29"/>
  <c r="AG23" i="29"/>
  <c r="AB33" i="29"/>
  <c r="AB37" i="29"/>
  <c r="AF37" i="29"/>
  <c r="AK37" i="29"/>
  <c r="AC38" i="29"/>
  <c r="AH38" i="29"/>
  <c r="AJ39" i="29"/>
  <c r="Z41" i="29"/>
  <c r="AC41" i="29"/>
  <c r="AA41" i="29"/>
  <c r="AD41" i="29"/>
  <c r="AG41" i="29"/>
  <c r="AE41" i="29"/>
  <c r="AH41" i="29"/>
  <c r="AK41" i="29"/>
  <c r="AI41" i="29"/>
  <c r="AL41" i="29"/>
  <c r="AM41" i="29"/>
  <c r="AJ41" i="29"/>
  <c r="AC43" i="29"/>
  <c r="AK55" i="29"/>
  <c r="AI57" i="29"/>
  <c r="Z33" i="29"/>
  <c r="AD33" i="29"/>
  <c r="AH33" i="29"/>
  <c r="AL33" i="29"/>
  <c r="Z37" i="29"/>
  <c r="AD37" i="29"/>
  <c r="AI37" i="29"/>
  <c r="AA38" i="29"/>
  <c r="AE38" i="29"/>
  <c r="AJ38" i="29"/>
  <c r="AF39" i="29"/>
  <c r="AK39" i="29"/>
  <c r="AH39" i="29"/>
  <c r="AB41" i="29"/>
  <c r="AK43" i="29"/>
  <c r="AK44" i="29"/>
  <c r="AG45" i="29"/>
  <c r="AB48" i="29"/>
  <c r="AF48" i="29"/>
  <c r="AJ48" i="29"/>
  <c r="AB54" i="29"/>
  <c r="AF54" i="29"/>
  <c r="AK54" i="29"/>
  <c r="Z63" i="29"/>
  <c r="AA63" i="29"/>
  <c r="AB63" i="29"/>
  <c r="AE63" i="29"/>
  <c r="AD63" i="29"/>
  <c r="AI63" i="29"/>
  <c r="AH63" i="29"/>
  <c r="AJ63" i="29"/>
  <c r="AM63" i="29"/>
  <c r="AL63" i="29"/>
  <c r="AA33" i="29"/>
  <c r="AE33" i="29"/>
  <c r="AI33" i="29"/>
  <c r="AM33" i="29"/>
  <c r="AC40" i="29"/>
  <c r="AA40" i="29"/>
  <c r="AG40" i="29"/>
  <c r="AE40" i="29"/>
  <c r="AK40" i="29"/>
  <c r="AI40" i="29"/>
  <c r="AD40" i="29"/>
  <c r="AL40" i="29"/>
  <c r="AF41" i="29"/>
  <c r="Z56" i="29"/>
  <c r="AC56" i="29"/>
  <c r="AA56" i="29"/>
  <c r="AD56" i="29"/>
  <c r="AE56" i="29"/>
  <c r="AI56" i="29"/>
  <c r="AH56" i="29"/>
  <c r="AJ56" i="29"/>
  <c r="AM56" i="29"/>
  <c r="AL56" i="29"/>
  <c r="AK56" i="29"/>
  <c r="AB43" i="29"/>
  <c r="AF43" i="29"/>
  <c r="AJ43" i="29"/>
  <c r="AF44" i="29"/>
  <c r="AJ44" i="29"/>
  <c r="AB45" i="29"/>
  <c r="AF45" i="29"/>
  <c r="AJ45" i="29"/>
  <c r="AB46" i="29"/>
  <c r="AF46" i="29"/>
  <c r="AJ46" i="29"/>
  <c r="AB47" i="29"/>
  <c r="AF47" i="29"/>
  <c r="AK47" i="29"/>
  <c r="AC48" i="29"/>
  <c r="AG48" i="29"/>
  <c r="AK48" i="29"/>
  <c r="AC50" i="29"/>
  <c r="AK50" i="29"/>
  <c r="AC54" i="29"/>
  <c r="AH54" i="29"/>
  <c r="Z55" i="29"/>
  <c r="AD55" i="29"/>
  <c r="AI55" i="29"/>
  <c r="AB57" i="29"/>
  <c r="AF57" i="29"/>
  <c r="AK57" i="29"/>
  <c r="Z61" i="29"/>
  <c r="AC61" i="29"/>
  <c r="AA61" i="29"/>
  <c r="AD61" i="29"/>
  <c r="AE61" i="29"/>
  <c r="AH61" i="29"/>
  <c r="AK61" i="29"/>
  <c r="AI61" i="29"/>
  <c r="AL61" i="29"/>
  <c r="AM61" i="29"/>
  <c r="AJ61" i="29"/>
  <c r="AA48" i="29"/>
  <c r="AE48" i="29"/>
  <c r="AI48" i="29"/>
  <c r="AA54" i="29"/>
  <c r="AE54" i="29"/>
  <c r="AJ54" i="29"/>
  <c r="Z58" i="29"/>
  <c r="AC58" i="29"/>
  <c r="AA58" i="29"/>
  <c r="AD58" i="29"/>
  <c r="AG58" i="29"/>
  <c r="AG61" i="29" s="1"/>
  <c r="AE58" i="29"/>
  <c r="AH58" i="29"/>
  <c r="AK58" i="29"/>
  <c r="AI58" i="29"/>
  <c r="AL58" i="29"/>
  <c r="AM58" i="29"/>
  <c r="AJ58" i="29"/>
  <c r="AB61" i="29"/>
  <c r="AA65" i="29"/>
  <c r="AF65" i="29"/>
  <c r="AJ65" i="29"/>
  <c r="AM65" i="29"/>
  <c r="Z70" i="29"/>
  <c r="AA70" i="29"/>
  <c r="AE70" i="29"/>
  <c r="AD70" i="29"/>
  <c r="AF70" i="29"/>
  <c r="AI70" i="29"/>
  <c r="AH70" i="29"/>
  <c r="AJ70" i="29"/>
  <c r="AM70" i="29"/>
  <c r="AL70" i="29"/>
  <c r="AK70" i="29"/>
  <c r="AB50" i="29"/>
  <c r="AF50" i="29"/>
  <c r="AJ50" i="29"/>
  <c r="Z59" i="29"/>
  <c r="AC59" i="29"/>
  <c r="AA59" i="29"/>
  <c r="AD59" i="29"/>
  <c r="AG59" i="29"/>
  <c r="AE59" i="29"/>
  <c r="AH59" i="29"/>
  <c r="AK59" i="29"/>
  <c r="AI59" i="29"/>
  <c r="AL59" i="29"/>
  <c r="AM59" i="29"/>
  <c r="AJ59" i="29"/>
  <c r="AB65" i="29"/>
  <c r="AG65" i="29"/>
  <c r="AK65" i="29"/>
  <c r="AM68" i="29"/>
  <c r="Z65" i="29"/>
  <c r="AE65" i="29"/>
  <c r="AI65" i="29"/>
  <c r="AE11" i="34"/>
  <c r="AE15" i="34"/>
  <c r="AB15" i="34"/>
  <c r="AD15" i="34"/>
  <c r="L9" i="34"/>
  <c r="Q9" i="34"/>
  <c r="X15" i="34"/>
  <c r="Y15" i="34"/>
  <c r="Z15" i="34"/>
  <c r="H9" i="34"/>
  <c r="AI11" i="34"/>
  <c r="AD13" i="34"/>
  <c r="AC13" i="34"/>
  <c r="M9" i="34"/>
  <c r="U9" i="34"/>
  <c r="Z11" i="34"/>
  <c r="AD11" i="34"/>
  <c r="AH11" i="34"/>
  <c r="AA12" i="34"/>
  <c r="AI12" i="34"/>
  <c r="AI15" i="34"/>
  <c r="AF15" i="34"/>
  <c r="AG15" i="34"/>
  <c r="AH15" i="34"/>
  <c r="P9" i="34"/>
  <c r="AC15" i="34"/>
  <c r="AH27" i="34"/>
  <c r="I9" i="34"/>
  <c r="AE12" i="34"/>
  <c r="AA11" i="34"/>
  <c r="AJ15" i="34"/>
  <c r="AK15" i="34"/>
  <c r="T9" i="34"/>
  <c r="AA19" i="34"/>
  <c r="X19" i="34"/>
  <c r="AI19" i="34"/>
  <c r="AF19" i="34"/>
  <c r="AA23" i="34"/>
  <c r="X23" i="34"/>
  <c r="AC23" i="34"/>
  <c r="S27" i="34"/>
  <c r="AA16" i="34"/>
  <c r="X16" i="34"/>
  <c r="AI16" i="34"/>
  <c r="AF16" i="34"/>
  <c r="AA20" i="34"/>
  <c r="X20" i="34"/>
  <c r="AI20" i="34"/>
  <c r="AF20" i="34"/>
  <c r="AA24" i="34"/>
  <c r="X24" i="34"/>
  <c r="AI24" i="34"/>
  <c r="AF24" i="34"/>
  <c r="T27" i="34"/>
  <c r="AA29" i="34"/>
  <c r="X29" i="34"/>
  <c r="AE29" i="34"/>
  <c r="AB29" i="34"/>
  <c r="AI29" i="34"/>
  <c r="AF29" i="34"/>
  <c r="AC29" i="34"/>
  <c r="AA13" i="34"/>
  <c r="AE13" i="34"/>
  <c r="AI13" i="34"/>
  <c r="Z13" i="34"/>
  <c r="AF13" i="34"/>
  <c r="AA14" i="34"/>
  <c r="X14" i="34"/>
  <c r="AE14" i="34"/>
  <c r="AB14" i="34"/>
  <c r="AI14" i="34"/>
  <c r="AF14" i="34"/>
  <c r="AC14" i="34"/>
  <c r="AK14" i="34"/>
  <c r="K15" i="34"/>
  <c r="K9" i="34" s="1"/>
  <c r="O15" i="34"/>
  <c r="O9" i="34" s="1"/>
  <c r="Y16" i="34"/>
  <c r="AG16" i="34"/>
  <c r="AA18" i="34"/>
  <c r="X18" i="34"/>
  <c r="AE18" i="34"/>
  <c r="AB18" i="34"/>
  <c r="AI18" i="34"/>
  <c r="AF18" i="34"/>
  <c r="AC18" i="34"/>
  <c r="AC27" i="34" s="1"/>
  <c r="AK18" i="34"/>
  <c r="Z19" i="34"/>
  <c r="Z27" i="34" s="1"/>
  <c r="AH19" i="34"/>
  <c r="Y20" i="34"/>
  <c r="AG20" i="34"/>
  <c r="AA22" i="34"/>
  <c r="X22" i="34"/>
  <c r="AE22" i="34"/>
  <c r="AB22" i="34"/>
  <c r="AI22" i="34"/>
  <c r="AF22" i="34"/>
  <c r="AC22" i="34"/>
  <c r="AK22" i="34"/>
  <c r="Z23" i="34"/>
  <c r="Y24" i="34"/>
  <c r="AG24" i="34"/>
  <c r="H27" i="34"/>
  <c r="P27" i="34"/>
  <c r="Y29" i="34"/>
  <c r="AG29" i="34"/>
  <c r="AA51" i="34"/>
  <c r="X51" i="34"/>
  <c r="AE51" i="34"/>
  <c r="AB51" i="34"/>
  <c r="AI51" i="34"/>
  <c r="AF51" i="34"/>
  <c r="AC51" i="34"/>
  <c r="AK51" i="34"/>
  <c r="AE19" i="34"/>
  <c r="AB19" i="34"/>
  <c r="AK19" i="34"/>
  <c r="AE23" i="34"/>
  <c r="AB23" i="34"/>
  <c r="AI23" i="34"/>
  <c r="AF23" i="34"/>
  <c r="AK23" i="34"/>
  <c r="AE16" i="34"/>
  <c r="AB16" i="34"/>
  <c r="AK16" i="34"/>
  <c r="AD19" i="34"/>
  <c r="AE20" i="34"/>
  <c r="AB20" i="34"/>
  <c r="AK20" i="34"/>
  <c r="AE24" i="34"/>
  <c r="AB24" i="34"/>
  <c r="AK24" i="34"/>
  <c r="L27" i="34"/>
  <c r="AK29" i="34"/>
  <c r="AD16" i="34"/>
  <c r="AA17" i="34"/>
  <c r="X17" i="34"/>
  <c r="AE17" i="34"/>
  <c r="AB17" i="34"/>
  <c r="AI17" i="34"/>
  <c r="AF17" i="34"/>
  <c r="AC17" i="34"/>
  <c r="AK17" i="34"/>
  <c r="Y19" i="34"/>
  <c r="AG19" i="34"/>
  <c r="AD20" i="34"/>
  <c r="AA21" i="34"/>
  <c r="X21" i="34"/>
  <c r="AE21" i="34"/>
  <c r="AB21" i="34"/>
  <c r="AI21" i="34"/>
  <c r="AF21" i="34"/>
  <c r="AC21" i="34"/>
  <c r="AK21" i="34"/>
  <c r="Y23" i="34"/>
  <c r="AG23" i="34"/>
  <c r="AD24" i="34"/>
  <c r="AA25" i="34"/>
  <c r="X25" i="34"/>
  <c r="AE25" i="34"/>
  <c r="AB25" i="34"/>
  <c r="AI25" i="34"/>
  <c r="AF25" i="34"/>
  <c r="AC25" i="34"/>
  <c r="AK25" i="34"/>
  <c r="AD29" i="34"/>
  <c r="AA40" i="34"/>
  <c r="X40" i="34"/>
  <c r="AE40" i="34"/>
  <c r="AB40" i="34"/>
  <c r="AI40" i="34"/>
  <c r="AF40" i="34"/>
  <c r="AC40" i="34"/>
  <c r="AL57" i="28"/>
  <c r="AA62" i="28"/>
  <c r="AA57" i="28"/>
  <c r="AI57" i="28"/>
  <c r="AD13" i="28"/>
  <c r="AI24" i="28"/>
  <c r="AL24" i="28"/>
  <c r="AJ24" i="28"/>
  <c r="AA32" i="28"/>
  <c r="AD32" i="28"/>
  <c r="AB32" i="28"/>
  <c r="AI32" i="28"/>
  <c r="AL32" i="28"/>
  <c r="AJ32" i="28"/>
  <c r="O62" i="28"/>
  <c r="H57" i="28"/>
  <c r="H62" i="28"/>
  <c r="P57" i="28"/>
  <c r="P62" i="28"/>
  <c r="AL11" i="28"/>
  <c r="AF13" i="28"/>
  <c r="J62" i="28"/>
  <c r="J57" i="28"/>
  <c r="R62" i="28"/>
  <c r="R57" i="28"/>
  <c r="V62" i="28"/>
  <c r="V57" i="28"/>
  <c r="AB11" i="28"/>
  <c r="AF11" i="28"/>
  <c r="AJ11" i="28"/>
  <c r="AN11" i="28"/>
  <c r="AD11" i="28"/>
  <c r="AI11" i="28"/>
  <c r="AC13" i="28"/>
  <c r="AH13" i="28"/>
  <c r="AN13" i="28"/>
  <c r="AD17" i="28"/>
  <c r="AL17" i="28"/>
  <c r="AC20" i="28"/>
  <c r="AG20" i="28"/>
  <c r="AK20" i="28"/>
  <c r="J63" i="28"/>
  <c r="J58" i="28"/>
  <c r="N63" i="28"/>
  <c r="N58" i="28"/>
  <c r="R46" i="28"/>
  <c r="AJ22" i="28"/>
  <c r="V46" i="28"/>
  <c r="AN22" i="28"/>
  <c r="AH22" i="28"/>
  <c r="AL27" i="28"/>
  <c r="AC30" i="28"/>
  <c r="AG30" i="28"/>
  <c r="AK30" i="28"/>
  <c r="AH31" i="28"/>
  <c r="AN57" i="28"/>
  <c r="S57" i="28"/>
  <c r="S62" i="28"/>
  <c r="AE57" i="28"/>
  <c r="AM62" i="28"/>
  <c r="AM57" i="28"/>
  <c r="AJ13" i="28"/>
  <c r="AM24" i="28"/>
  <c r="AN24" i="28"/>
  <c r="AE32" i="28"/>
  <c r="AH32" i="28"/>
  <c r="AF32" i="28"/>
  <c r="L57" i="28"/>
  <c r="L62" i="28"/>
  <c r="AB62" i="28"/>
  <c r="AB57" i="28"/>
  <c r="AF62" i="28"/>
  <c r="AC15" i="28"/>
  <c r="AD15" i="28"/>
  <c r="AH17" i="28"/>
  <c r="AH27" i="28"/>
  <c r="K57" i="28"/>
  <c r="K62" i="28"/>
  <c r="AA24" i="28"/>
  <c r="AD24" i="28"/>
  <c r="AB24" i="28"/>
  <c r="AE24" i="28"/>
  <c r="AH24" i="28"/>
  <c r="AF24" i="28"/>
  <c r="AK24" i="28"/>
  <c r="AM32" i="28"/>
  <c r="AN32" i="28"/>
  <c r="AK32" i="28"/>
  <c r="T57" i="28"/>
  <c r="T62" i="28"/>
  <c r="AJ62" i="28"/>
  <c r="AJ57" i="28"/>
  <c r="AK13" i="28"/>
  <c r="I62" i="28"/>
  <c r="I57" i="28"/>
  <c r="M62" i="28"/>
  <c r="M57" i="28"/>
  <c r="Q62" i="28"/>
  <c r="Q57" i="28"/>
  <c r="U62" i="28"/>
  <c r="U57" i="28"/>
  <c r="AC9" i="28"/>
  <c r="AG9" i="28"/>
  <c r="AK9" i="28"/>
  <c r="AC11" i="28"/>
  <c r="AH11" i="28"/>
  <c r="AM11" i="28"/>
  <c r="AB13" i="28"/>
  <c r="AG13" i="28"/>
  <c r="AL13" i="28"/>
  <c r="AA18" i="28"/>
  <c r="AD18" i="28"/>
  <c r="AB18" i="28"/>
  <c r="AE18" i="28"/>
  <c r="AH18" i="28"/>
  <c r="AF18" i="28"/>
  <c r="AI18" i="28"/>
  <c r="AL18" i="28"/>
  <c r="AJ18" i="28"/>
  <c r="AM18" i="28"/>
  <c r="AN18" i="28"/>
  <c r="AK18" i="28"/>
  <c r="AB46" i="28"/>
  <c r="AF46" i="28"/>
  <c r="Q58" i="28"/>
  <c r="Q63" i="28"/>
  <c r="U58" i="28"/>
  <c r="U63" i="28"/>
  <c r="AM58" i="28"/>
  <c r="AM63" i="28"/>
  <c r="AC24" i="28"/>
  <c r="AD25" i="28"/>
  <c r="AH25" i="28"/>
  <c r="AL25" i="28"/>
  <c r="AA28" i="28"/>
  <c r="AD28" i="28"/>
  <c r="AB28" i="28"/>
  <c r="AE28" i="28"/>
  <c r="AH28" i="28"/>
  <c r="AF28" i="28"/>
  <c r="AI28" i="28"/>
  <c r="AL28" i="28"/>
  <c r="AJ28" i="28"/>
  <c r="AM28" i="28"/>
  <c r="AN28" i="28"/>
  <c r="AK28" i="28"/>
  <c r="AC32" i="28"/>
  <c r="AD33" i="28"/>
  <c r="AH33" i="28"/>
  <c r="AL33" i="28"/>
  <c r="I58" i="28"/>
  <c r="I63" i="28"/>
  <c r="AH15" i="28"/>
  <c r="AL15" i="28"/>
  <c r="AA19" i="28"/>
  <c r="AE19" i="28"/>
  <c r="AI19" i="28"/>
  <c r="AD20" i="28"/>
  <c r="AH20" i="28"/>
  <c r="AL20" i="28"/>
  <c r="AC22" i="28"/>
  <c r="AG22" i="28"/>
  <c r="AK22" i="28"/>
  <c r="AA25" i="28"/>
  <c r="AE25" i="28"/>
  <c r="AI25" i="28"/>
  <c r="AD26" i="28"/>
  <c r="AH26" i="28"/>
  <c r="AL26" i="28"/>
  <c r="AC27" i="28"/>
  <c r="AA29" i="28"/>
  <c r="AE29" i="28"/>
  <c r="AI29" i="28"/>
  <c r="AD30" i="28"/>
  <c r="AH30" i="28"/>
  <c r="AL30" i="28"/>
  <c r="AC31" i="28"/>
  <c r="AA33" i="28"/>
  <c r="AE33" i="28"/>
  <c r="AI33" i="28"/>
  <c r="AM33" i="28"/>
  <c r="AA37" i="28"/>
  <c r="AD37" i="28"/>
  <c r="AB37" i="28"/>
  <c r="AE37" i="28"/>
  <c r="AH37" i="28"/>
  <c r="AF37" i="28"/>
  <c r="AI37" i="28"/>
  <c r="AL37" i="28"/>
  <c r="AJ37" i="28"/>
  <c r="AM37" i="28"/>
  <c r="AN37" i="28"/>
  <c r="AK37" i="28"/>
  <c r="AB42" i="28"/>
  <c r="AF42" i="28"/>
  <c r="AJ42" i="28"/>
  <c r="AN42" i="28"/>
  <c r="AE46" i="28"/>
  <c r="S58" i="28"/>
  <c r="H63" i="28"/>
  <c r="AC19" i="28"/>
  <c r="AG19" i="28"/>
  <c r="AK19" i="28"/>
  <c r="AC25" i="28"/>
  <c r="AG25" i="28"/>
  <c r="AK25" i="28"/>
  <c r="AC29" i="28"/>
  <c r="AG29" i="28"/>
  <c r="AK29" i="28"/>
  <c r="AC33" i="28"/>
  <c r="AG33" i="28"/>
  <c r="AK33" i="28"/>
  <c r="AD39" i="28"/>
  <c r="AH39" i="28"/>
  <c r="AL39" i="28"/>
  <c r="M46" i="28"/>
  <c r="K58" i="28"/>
  <c r="AD60" i="28"/>
  <c r="AD62" i="28" s="1"/>
  <c r="AH60" i="28"/>
  <c r="AH62" i="28" s="1"/>
  <c r="AL60" i="28"/>
  <c r="AL62" i="28" s="1"/>
  <c r="P63" i="28"/>
  <c r="AD53" i="28"/>
  <c r="AD46" i="28" s="1"/>
  <c r="AH53" i="28"/>
  <c r="AL53" i="28"/>
  <c r="AL46" i="28" s="1"/>
  <c r="O58" i="28"/>
  <c r="T63" i="28"/>
  <c r="AC35" i="28"/>
  <c r="AG35" i="28"/>
  <c r="AK35" i="28"/>
  <c r="AA39" i="28"/>
  <c r="AE39" i="28"/>
  <c r="AI39" i="28"/>
  <c r="AD41" i="28"/>
  <c r="AH41" i="28"/>
  <c r="AL41" i="28"/>
  <c r="AC42" i="28"/>
  <c r="AG42" i="28"/>
  <c r="AK42" i="28"/>
  <c r="AA53" i="28"/>
  <c r="AA46" i="28" s="1"/>
  <c r="AE53" i="28"/>
  <c r="AI53" i="28"/>
  <c r="AI46" i="28" s="1"/>
  <c r="AD55" i="28"/>
  <c r="AD57" i="28" s="1"/>
  <c r="AH55" i="28"/>
  <c r="AH57" i="28" s="1"/>
  <c r="AL55" i="28"/>
  <c r="AA60" i="28"/>
  <c r="AE60" i="28"/>
  <c r="AE62" i="28" s="1"/>
  <c r="AI60" i="28"/>
  <c r="AI62" i="28" s="1"/>
  <c r="AA35" i="28"/>
  <c r="AE35" i="28"/>
  <c r="AI35" i="28"/>
  <c r="AM35" i="28"/>
  <c r="AC39" i="28"/>
  <c r="AG39" i="28"/>
  <c r="AK39" i="28"/>
  <c r="AB41" i="28"/>
  <c r="AF41" i="28"/>
  <c r="AJ41" i="28"/>
  <c r="AA42" i="28"/>
  <c r="AE42" i="28"/>
  <c r="AI42" i="28"/>
  <c r="AM42" i="28"/>
  <c r="AC53" i="28"/>
  <c r="AG53" i="28"/>
  <c r="AK53" i="28"/>
  <c r="AB55" i="28"/>
  <c r="AF55" i="28"/>
  <c r="AF57" i="28" s="1"/>
  <c r="AJ55" i="28"/>
  <c r="AC60" i="28"/>
  <c r="AG60" i="28"/>
  <c r="AK60" i="28"/>
  <c r="AA54" i="43"/>
  <c r="AA13" i="43"/>
  <c r="J60" i="43"/>
  <c r="J54" i="43"/>
  <c r="J13" i="43"/>
  <c r="AB9" i="43"/>
  <c r="AC9" i="43"/>
  <c r="AC23" i="43"/>
  <c r="Y28" i="43"/>
  <c r="X28" i="43"/>
  <c r="AD28" i="43"/>
  <c r="X33" i="43"/>
  <c r="W33" i="43"/>
  <c r="X36" i="43"/>
  <c r="W36" i="43"/>
  <c r="M60" i="43"/>
  <c r="T13" i="43"/>
  <c r="I15" i="43"/>
  <c r="M15" i="43"/>
  <c r="Q15" i="43"/>
  <c r="N21" i="43"/>
  <c r="N60" i="43" s="1"/>
  <c r="AB21" i="43"/>
  <c r="Y23" i="43"/>
  <c r="Z25" i="43"/>
  <c r="AE28" i="43"/>
  <c r="AB31" i="43"/>
  <c r="AA31" i="43"/>
  <c r="Z31" i="43"/>
  <c r="AE31" i="43"/>
  <c r="AD31" i="43"/>
  <c r="AC31" i="43"/>
  <c r="W34" i="43"/>
  <c r="X35" i="43"/>
  <c r="X37" i="43"/>
  <c r="W37" i="43"/>
  <c r="X40" i="43"/>
  <c r="W40" i="43"/>
  <c r="Y42" i="43"/>
  <c r="AC42" i="43"/>
  <c r="J56" i="43"/>
  <c r="V60" i="43"/>
  <c r="Y50" i="43"/>
  <c r="AC50" i="43"/>
  <c r="Y11" i="43"/>
  <c r="Y15" i="43" s="1"/>
  <c r="AC11" i="43"/>
  <c r="AC15" i="43" s="1"/>
  <c r="AE15" i="43"/>
  <c r="L54" i="43"/>
  <c r="Z54" i="43"/>
  <c r="AC28" i="43"/>
  <c r="W30" i="43"/>
  <c r="X31" i="43"/>
  <c r="I60" i="43"/>
  <c r="Q60" i="43"/>
  <c r="H9" i="43"/>
  <c r="H13" i="43" s="1"/>
  <c r="H56" i="43" s="1"/>
  <c r="AE9" i="43"/>
  <c r="W11" i="43"/>
  <c r="W15" i="43" s="1"/>
  <c r="AA11" i="43"/>
  <c r="AA15" i="43" s="1"/>
  <c r="Z13" i="43"/>
  <c r="Z56" i="43" s="1"/>
  <c r="O21" i="43"/>
  <c r="W21" i="43"/>
  <c r="I21" i="43"/>
  <c r="M21" i="43"/>
  <c r="Q21" i="43"/>
  <c r="AE23" i="43"/>
  <c r="I25" i="43"/>
  <c r="O25" i="43"/>
  <c r="V25" i="43"/>
  <c r="AA25" i="43"/>
  <c r="Y26" i="43"/>
  <c r="AC26" i="43"/>
  <c r="X26" i="43"/>
  <c r="X21" i="43" s="1"/>
  <c r="V28" i="43"/>
  <c r="AA28" i="43"/>
  <c r="AC32" i="43"/>
  <c r="AE32" i="43"/>
  <c r="AB35" i="43"/>
  <c r="AA35" i="43"/>
  <c r="Z35" i="43"/>
  <c r="AE35" i="43"/>
  <c r="AD35" i="43"/>
  <c r="AC35" i="43"/>
  <c r="W38" i="43"/>
  <c r="X39" i="43"/>
  <c r="Y44" i="43"/>
  <c r="AC44" i="43"/>
  <c r="Z60" i="43"/>
  <c r="T60" i="43"/>
  <c r="T54" i="43"/>
  <c r="L13" i="43"/>
  <c r="L56" i="43" s="1"/>
  <c r="K21" i="43"/>
  <c r="P54" i="43"/>
  <c r="AD21" i="43"/>
  <c r="J25" i="43"/>
  <c r="N25" i="43"/>
  <c r="AC25" i="43" s="1"/>
  <c r="K25" i="43"/>
  <c r="AB25" i="43"/>
  <c r="W28" i="43"/>
  <c r="AB28" i="43"/>
  <c r="X32" i="43"/>
  <c r="W32" i="43"/>
  <c r="AC36" i="43"/>
  <c r="AE36" i="43"/>
  <c r="AB39" i="43"/>
  <c r="AA39" i="43"/>
  <c r="Z39" i="43"/>
  <c r="AE39" i="43"/>
  <c r="AD39" i="43"/>
  <c r="AC39" i="43"/>
  <c r="Y56" i="43"/>
  <c r="P60" i="43"/>
  <c r="AC30" i="43"/>
  <c r="AA32" i="43"/>
  <c r="AB33" i="43"/>
  <c r="AC34" i="43"/>
  <c r="AA36" i="43"/>
  <c r="AB37" i="43"/>
  <c r="AC38" i="43"/>
  <c r="AA40" i="43"/>
  <c r="W42" i="43"/>
  <c r="AA42" i="43"/>
  <c r="W44" i="43"/>
  <c r="AA44" i="43"/>
  <c r="W46" i="43"/>
  <c r="AA46" i="43"/>
  <c r="AE46" i="43"/>
  <c r="W48" i="43"/>
  <c r="AA48" i="43"/>
  <c r="W50" i="43"/>
  <c r="AA50" i="43"/>
  <c r="K60" i="43"/>
  <c r="O60" i="43"/>
  <c r="Z30" i="43"/>
  <c r="AB32" i="43"/>
  <c r="AC33" i="43"/>
  <c r="Z34" i="43"/>
  <c r="AD34" i="43"/>
  <c r="AB36" i="43"/>
  <c r="AC37" i="43"/>
  <c r="Z38" i="43"/>
  <c r="AD38" i="43"/>
  <c r="AB40" i="43"/>
  <c r="X42" i="43"/>
  <c r="AB42" i="43"/>
  <c r="X44" i="43"/>
  <c r="AB44" i="43"/>
  <c r="X46" i="43"/>
  <c r="AB46" i="43"/>
  <c r="X48" i="43"/>
  <c r="AB48" i="43"/>
  <c r="X50" i="43"/>
  <c r="AB50" i="43"/>
  <c r="H60" i="43"/>
  <c r="L60" i="43"/>
  <c r="AC21" i="42"/>
  <c r="AE34" i="42"/>
  <c r="I19" i="42"/>
  <c r="J16" i="42"/>
  <c r="W18" i="42"/>
  <c r="Y19" i="42"/>
  <c r="AC19" i="42"/>
  <c r="Y11" i="42"/>
  <c r="Y18" i="42" s="1"/>
  <c r="M19" i="42"/>
  <c r="M9" i="42"/>
  <c r="M16" i="42" s="1"/>
  <c r="T64" i="42"/>
  <c r="T16" i="42"/>
  <c r="AC11" i="42"/>
  <c r="AC18" i="42" s="1"/>
  <c r="AC13" i="42"/>
  <c r="AC20" i="42" s="1"/>
  <c r="Q9" i="42"/>
  <c r="Q16" i="42" s="1"/>
  <c r="AB20" i="42"/>
  <c r="Z21" i="42"/>
  <c r="I9" i="42"/>
  <c r="I16" i="42" s="1"/>
  <c r="X11" i="42"/>
  <c r="X18" i="42" s="1"/>
  <c r="AB11" i="42"/>
  <c r="AB18" i="42" s="1"/>
  <c r="AE11" i="42"/>
  <c r="AE18" i="42" s="1"/>
  <c r="X13" i="42"/>
  <c r="X20" i="42" s="1"/>
  <c r="AB13" i="42"/>
  <c r="AE13" i="42"/>
  <c r="AE20" i="42" s="1"/>
  <c r="K62" i="42"/>
  <c r="AA50" i="42"/>
  <c r="Z50" i="42"/>
  <c r="AC50" i="42"/>
  <c r="AE50" i="42"/>
  <c r="AD50" i="42"/>
  <c r="AA52" i="42"/>
  <c r="Z52" i="42"/>
  <c r="AC52" i="42"/>
  <c r="W54" i="42"/>
  <c r="H64" i="42"/>
  <c r="V54" i="42"/>
  <c r="Y54" i="42"/>
  <c r="AE54" i="42"/>
  <c r="AD54" i="42"/>
  <c r="AA56" i="42"/>
  <c r="Z56" i="42"/>
  <c r="AC56" i="42"/>
  <c r="AE56" i="42"/>
  <c r="AD56" i="42"/>
  <c r="W58" i="42"/>
  <c r="V58" i="42"/>
  <c r="Y58" i="42"/>
  <c r="AE58" i="42"/>
  <c r="AD58" i="42"/>
  <c r="V11" i="42"/>
  <c r="V18" i="42" s="1"/>
  <c r="Z11" i="42"/>
  <c r="Z18" i="42" s="1"/>
  <c r="AD11" i="42"/>
  <c r="AD18" i="42" s="1"/>
  <c r="V12" i="42"/>
  <c r="V19" i="42" s="1"/>
  <c r="Z12" i="42"/>
  <c r="Z19" i="42" s="1"/>
  <c r="AD12" i="42"/>
  <c r="AD19" i="42" s="1"/>
  <c r="V13" i="42"/>
  <c r="V20" i="42" s="1"/>
  <c r="Z13" i="42"/>
  <c r="Z20" i="42" s="1"/>
  <c r="AD13" i="42"/>
  <c r="AD20" i="42" s="1"/>
  <c r="V14" i="42"/>
  <c r="V21" i="42" s="1"/>
  <c r="Z14" i="42"/>
  <c r="AD14" i="42"/>
  <c r="AD21" i="42" s="1"/>
  <c r="N16" i="42"/>
  <c r="H18" i="42"/>
  <c r="L18" i="42"/>
  <c r="P18" i="42"/>
  <c r="H20" i="42"/>
  <c r="L20" i="42"/>
  <c r="P20" i="42"/>
  <c r="T68" i="42"/>
  <c r="T62" i="42"/>
  <c r="W29" i="42"/>
  <c r="H27" i="42"/>
  <c r="AA29" i="42"/>
  <c r="L27" i="42"/>
  <c r="AE29" i="42"/>
  <c r="P27" i="42"/>
  <c r="Y29" i="42"/>
  <c r="AD29" i="42"/>
  <c r="L34" i="42"/>
  <c r="W36" i="42"/>
  <c r="AC36" i="42"/>
  <c r="AA36" i="42"/>
  <c r="AE36" i="42"/>
  <c r="Y36" i="42"/>
  <c r="AA44" i="42"/>
  <c r="AE44" i="42"/>
  <c r="I64" i="42"/>
  <c r="M64" i="42"/>
  <c r="AD34" i="42"/>
  <c r="W50" i="42"/>
  <c r="V50" i="42"/>
  <c r="Y50" i="42"/>
  <c r="W52" i="42"/>
  <c r="V52" i="42"/>
  <c r="Y52" i="42"/>
  <c r="AE52" i="42"/>
  <c r="AD52" i="42"/>
  <c r="AA54" i="42"/>
  <c r="Z54" i="42"/>
  <c r="AC54" i="42"/>
  <c r="W56" i="42"/>
  <c r="V56" i="42"/>
  <c r="Y56" i="42"/>
  <c r="AA58" i="42"/>
  <c r="Z58" i="42"/>
  <c r="AC58" i="42"/>
  <c r="H9" i="42"/>
  <c r="L9" i="42"/>
  <c r="L64" i="42" s="1"/>
  <c r="P9" i="42"/>
  <c r="W11" i="42"/>
  <c r="AA11" i="42"/>
  <c r="AA18" i="42" s="1"/>
  <c r="W12" i="42"/>
  <c r="W19" i="42" s="1"/>
  <c r="AA12" i="42"/>
  <c r="AA19" i="42" s="1"/>
  <c r="AE12" i="42"/>
  <c r="AE19" i="42" s="1"/>
  <c r="W13" i="42"/>
  <c r="W20" i="42" s="1"/>
  <c r="AA13" i="42"/>
  <c r="AA20" i="42" s="1"/>
  <c r="W14" i="42"/>
  <c r="W21" i="42" s="1"/>
  <c r="AA14" i="42"/>
  <c r="AA21" i="42" s="1"/>
  <c r="AE14" i="42"/>
  <c r="AE21" i="42" s="1"/>
  <c r="I62" i="42"/>
  <c r="N27" i="42"/>
  <c r="Z29" i="42"/>
  <c r="X21" i="42"/>
  <c r="AB21" i="42"/>
  <c r="H34" i="42"/>
  <c r="M34" i="42"/>
  <c r="Z36" i="42"/>
  <c r="AA38" i="42"/>
  <c r="AE38" i="42"/>
  <c r="AA40" i="42"/>
  <c r="AE40" i="42"/>
  <c r="X50" i="42"/>
  <c r="X52" i="42"/>
  <c r="J68" i="42"/>
  <c r="N68" i="42"/>
  <c r="X54" i="42"/>
  <c r="X56" i="42"/>
  <c r="X58" i="42"/>
  <c r="L68" i="42"/>
  <c r="X12" i="42"/>
  <c r="X19" i="42" s="1"/>
  <c r="AB12" i="42"/>
  <c r="AB19" i="42" s="1"/>
  <c r="X14" i="42"/>
  <c r="AB14" i="42"/>
  <c r="J62" i="42"/>
  <c r="O62" i="42"/>
  <c r="AB29" i="42"/>
  <c r="AB36" i="42"/>
  <c r="AC45" i="42"/>
  <c r="AA48" i="42"/>
  <c r="AE48" i="42"/>
  <c r="AB50" i="42"/>
  <c r="AB52" i="42"/>
  <c r="K68" i="42"/>
  <c r="O68" i="42"/>
  <c r="AB54" i="42"/>
  <c r="AB56" i="42"/>
  <c r="AB58" i="42"/>
  <c r="P68" i="42"/>
  <c r="K34" i="42"/>
  <c r="O34" i="42"/>
  <c r="AC38" i="42"/>
  <c r="AA39" i="42"/>
  <c r="AC40" i="42"/>
  <c r="AA41" i="42"/>
  <c r="AC42" i="42"/>
  <c r="AA43" i="42"/>
  <c r="AC44" i="42"/>
  <c r="AA45" i="42"/>
  <c r="AC46" i="42"/>
  <c r="AA47" i="42"/>
  <c r="AC48" i="42"/>
  <c r="K64" i="42"/>
  <c r="O64" i="42"/>
  <c r="I68" i="42"/>
  <c r="M68" i="42"/>
  <c r="Q68" i="42"/>
  <c r="AE17" i="22"/>
  <c r="W38" i="22"/>
  <c r="W52" i="22"/>
  <c r="AA52" i="22"/>
  <c r="AE52" i="22"/>
  <c r="H9" i="22"/>
  <c r="I25" i="22"/>
  <c r="Q25" i="22"/>
  <c r="X38" i="22"/>
  <c r="AA42" i="22"/>
  <c r="AE42" i="22"/>
  <c r="AA46" i="22"/>
  <c r="AE46" i="22"/>
  <c r="AC50" i="22"/>
  <c r="Y52" i="22"/>
  <c r="I23" i="22"/>
  <c r="Q23" i="22"/>
  <c r="Q21" i="22" s="1"/>
  <c r="K15" i="22"/>
  <c r="O15" i="22"/>
  <c r="X41" i="22"/>
  <c r="X45" i="22"/>
  <c r="AB40" i="22"/>
  <c r="X44" i="22"/>
  <c r="X48" i="22"/>
  <c r="P25" i="22"/>
  <c r="AD25" i="22" s="1"/>
  <c r="M15" i="22"/>
  <c r="I15" i="22"/>
  <c r="M25" i="22"/>
  <c r="Q15" i="22"/>
  <c r="M29" i="22"/>
  <c r="I29" i="22"/>
  <c r="I70" i="22" s="1"/>
  <c r="Q29" i="22"/>
  <c r="AC41" i="22"/>
  <c r="W54" i="22"/>
  <c r="AA54" i="22"/>
  <c r="AE54" i="22"/>
  <c r="W60" i="22"/>
  <c r="AA60" i="22"/>
  <c r="AE60" i="22"/>
  <c r="J9" i="22"/>
  <c r="J66" i="22" s="1"/>
  <c r="P23" i="22"/>
  <c r="P24" i="22"/>
  <c r="AD24" i="22" s="1"/>
  <c r="AC12" i="22"/>
  <c r="AE12" i="22"/>
  <c r="Z13" i="22"/>
  <c r="J15" i="22"/>
  <c r="N15" i="22"/>
  <c r="X19" i="22"/>
  <c r="AB19" i="22"/>
  <c r="AE19" i="22"/>
  <c r="AD19" i="22"/>
  <c r="K70" i="22"/>
  <c r="K35" i="22"/>
  <c r="Y35" i="22" s="1"/>
  <c r="AE36" i="22"/>
  <c r="AE43" i="22"/>
  <c r="AB44" i="22"/>
  <c r="AE47" i="22"/>
  <c r="AB48" i="22"/>
  <c r="X50" i="22"/>
  <c r="AC52" i="22"/>
  <c r="AD52" i="22"/>
  <c r="Z54" i="22"/>
  <c r="AC58" i="22"/>
  <c r="AD58" i="22"/>
  <c r="Y60" i="22"/>
  <c r="AD54" i="22"/>
  <c r="AB11" i="22"/>
  <c r="AE11" i="22"/>
  <c r="AA12" i="22"/>
  <c r="AD13" i="22"/>
  <c r="AD17" i="22"/>
  <c r="V19" i="22"/>
  <c r="M24" i="22"/>
  <c r="O29" i="22"/>
  <c r="AB38" i="22"/>
  <c r="AB43" i="22"/>
  <c r="Y54" i="22"/>
  <c r="AC54" i="22"/>
  <c r="AC60" i="22"/>
  <c r="AD60" i="22"/>
  <c r="AA13" i="22"/>
  <c r="Z60" i="22"/>
  <c r="P9" i="22"/>
  <c r="AD9" i="22" s="1"/>
  <c r="AD66" i="22" s="1"/>
  <c r="I9" i="22"/>
  <c r="W9" i="22" s="1"/>
  <c r="AC11" i="22"/>
  <c r="Q9" i="22"/>
  <c r="Y12" i="22"/>
  <c r="AB12" i="22"/>
  <c r="AD12" i="22"/>
  <c r="AE13" i="22"/>
  <c r="AE18" i="22"/>
  <c r="AD18" i="22"/>
  <c r="Z19" i="22"/>
  <c r="M23" i="22"/>
  <c r="AB31" i="22"/>
  <c r="W44" i="22"/>
  <c r="W48" i="22"/>
  <c r="Z52" i="22"/>
  <c r="V54" i="22"/>
  <c r="Z58" i="22"/>
  <c r="V60" i="22"/>
  <c r="V36" i="22"/>
  <c r="W36" i="22"/>
  <c r="X36" i="22"/>
  <c r="H29" i="22"/>
  <c r="Z36" i="22"/>
  <c r="AB36" i="22"/>
  <c r="AA36" i="22"/>
  <c r="AC36" i="22"/>
  <c r="L29" i="22"/>
  <c r="K23" i="22"/>
  <c r="K9" i="22"/>
  <c r="K64" i="22" s="1"/>
  <c r="Y11" i="22"/>
  <c r="AD23" i="22"/>
  <c r="AC13" i="22"/>
  <c r="X18" i="22"/>
  <c r="AB18" i="22"/>
  <c r="AC38" i="22"/>
  <c r="L66" i="22"/>
  <c r="Z9" i="22"/>
  <c r="N23" i="22"/>
  <c r="AD36" i="22"/>
  <c r="P29" i="22"/>
  <c r="X49" i="22"/>
  <c r="V49" i="22"/>
  <c r="W49" i="22"/>
  <c r="J23" i="22"/>
  <c r="H66" i="22"/>
  <c r="V9" i="22"/>
  <c r="V66" i="22" s="1"/>
  <c r="P66" i="22"/>
  <c r="O23" i="22"/>
  <c r="O21" i="22" s="1"/>
  <c r="O9" i="22"/>
  <c r="O66" i="22" s="1"/>
  <c r="J24" i="22"/>
  <c r="N24" i="22"/>
  <c r="Y13" i="22"/>
  <c r="AE25" i="22"/>
  <c r="X17" i="22"/>
  <c r="AB17" i="22"/>
  <c r="I21" i="22"/>
  <c r="X31" i="22"/>
  <c r="J29" i="22"/>
  <c r="J70" i="22" s="1"/>
  <c r="AC31" i="22"/>
  <c r="N29" i="22"/>
  <c r="N70" i="22" s="1"/>
  <c r="Y36" i="22"/>
  <c r="AD49" i="22"/>
  <c r="AE49" i="22"/>
  <c r="V11" i="22"/>
  <c r="Z11" i="22"/>
  <c r="AD11" i="22"/>
  <c r="V12" i="22"/>
  <c r="Z12" i="22"/>
  <c r="V13" i="22"/>
  <c r="Y17" i="22"/>
  <c r="AC17" i="22"/>
  <c r="Y18" i="22"/>
  <c r="AC18" i="22"/>
  <c r="Y19" i="22"/>
  <c r="AC19" i="22"/>
  <c r="H23" i="22"/>
  <c r="L23" i="22"/>
  <c r="H24" i="22"/>
  <c r="L24" i="22"/>
  <c r="H25" i="22"/>
  <c r="L25" i="22"/>
  <c r="V45" i="22"/>
  <c r="W45" i="22"/>
  <c r="AA45" i="22"/>
  <c r="Z45" i="22"/>
  <c r="AB45" i="22"/>
  <c r="AE45" i="22"/>
  <c r="AD45" i="22"/>
  <c r="W46" i="22"/>
  <c r="AB46" i="22"/>
  <c r="X47" i="22"/>
  <c r="AC47" i="22"/>
  <c r="W56" i="22"/>
  <c r="AA56" i="22"/>
  <c r="AE56" i="22"/>
  <c r="Z49" i="22"/>
  <c r="AC49" i="22"/>
  <c r="AA49" i="22"/>
  <c r="M9" i="22"/>
  <c r="X11" i="22"/>
  <c r="X12" i="22"/>
  <c r="X13" i="22"/>
  <c r="H15" i="22"/>
  <c r="L15" i="22"/>
  <c r="P15" i="22"/>
  <c r="W17" i="22"/>
  <c r="AA17" i="22"/>
  <c r="W18" i="22"/>
  <c r="AA18" i="22"/>
  <c r="W19" i="22"/>
  <c r="AA19" i="22"/>
  <c r="T70" i="22"/>
  <c r="V38" i="22"/>
  <c r="Z38" i="22"/>
  <c r="AD38" i="22"/>
  <c r="Y38" i="22"/>
  <c r="AE38" i="22"/>
  <c r="V50" i="22"/>
  <c r="W50" i="22"/>
  <c r="AA50" i="22"/>
  <c r="Z50" i="22"/>
  <c r="AB50" i="22"/>
  <c r="AE50" i="22"/>
  <c r="AD50" i="22"/>
  <c r="N66" i="22"/>
  <c r="AB49" i="22"/>
  <c r="M70" i="22"/>
  <c r="AC56" i="22"/>
  <c r="W31" i="22"/>
  <c r="AA31" i="22"/>
  <c r="AE31" i="22"/>
  <c r="Y31" i="22"/>
  <c r="AD31" i="22"/>
  <c r="AA38" i="22"/>
  <c r="X40" i="22"/>
  <c r="K40" i="22" s="1"/>
  <c r="V40" i="22"/>
  <c r="Z40" i="22"/>
  <c r="AC40" i="22"/>
  <c r="AA40" i="22"/>
  <c r="V41" i="22"/>
  <c r="W41" i="22"/>
  <c r="AA41" i="22"/>
  <c r="Z41" i="22"/>
  <c r="AB41" i="22"/>
  <c r="AE41" i="22"/>
  <c r="AD41" i="22"/>
  <c r="W42" i="22"/>
  <c r="AB42" i="22"/>
  <c r="X43" i="22"/>
  <c r="AC43" i="22"/>
  <c r="AC45" i="22"/>
  <c r="K66" i="22"/>
  <c r="Y56" i="22"/>
  <c r="AE40" i="22"/>
  <c r="X42" i="22"/>
  <c r="AC42" i="22"/>
  <c r="Z43" i="22"/>
  <c r="V44" i="22"/>
  <c r="AA44" i="22"/>
  <c r="AE44" i="22"/>
  <c r="X46" i="22"/>
  <c r="AC46" i="22"/>
  <c r="Z47" i="22"/>
  <c r="V48" i="22"/>
  <c r="AA48" i="22"/>
  <c r="AE48" i="22"/>
  <c r="X52" i="22"/>
  <c r="AB52" i="22"/>
  <c r="X54" i="22"/>
  <c r="AB54" i="22"/>
  <c r="X56" i="22"/>
  <c r="AB56" i="22"/>
  <c r="X58" i="22"/>
  <c r="AB58" i="22"/>
  <c r="X60" i="22"/>
  <c r="AB60" i="22"/>
  <c r="Z66" i="22"/>
  <c r="V42" i="22"/>
  <c r="W43" i="22"/>
  <c r="AC44" i="22"/>
  <c r="V46" i="22"/>
  <c r="W47" i="22"/>
  <c r="AB47" i="22"/>
  <c r="AC48" i="22"/>
  <c r="X9" i="44"/>
  <c r="AB9" i="44"/>
  <c r="Q60" i="44"/>
  <c r="Q15" i="44"/>
  <c r="Y19" i="44"/>
  <c r="N60" i="44"/>
  <c r="T66" i="44"/>
  <c r="T60" i="44"/>
  <c r="AC27" i="44"/>
  <c r="AA34" i="44"/>
  <c r="J62" i="44"/>
  <c r="N62" i="44"/>
  <c r="J9" i="44"/>
  <c r="J15" i="44" s="1"/>
  <c r="N9" i="44"/>
  <c r="N15" i="44" s="1"/>
  <c r="Y9" i="44"/>
  <c r="AC9" i="44"/>
  <c r="Y11" i="44"/>
  <c r="Y17" i="44" s="1"/>
  <c r="AC11" i="44"/>
  <c r="AC17" i="44" s="1"/>
  <c r="Y12" i="44"/>
  <c r="Y18" i="44" s="1"/>
  <c r="AC12" i="44"/>
  <c r="AC18" i="44" s="1"/>
  <c r="Y13" i="44"/>
  <c r="AC13" i="44"/>
  <c r="AC19" i="44" s="1"/>
  <c r="H17" i="44"/>
  <c r="L17" i="44"/>
  <c r="P17" i="44"/>
  <c r="I25" i="44"/>
  <c r="M25" i="44"/>
  <c r="AA32" i="44"/>
  <c r="V34" i="44"/>
  <c r="Z34" i="44"/>
  <c r="AD34" i="44"/>
  <c r="Y34" i="44"/>
  <c r="AE34" i="44"/>
  <c r="X46" i="44"/>
  <c r="AC46" i="44"/>
  <c r="I66" i="44"/>
  <c r="M66" i="44"/>
  <c r="Q66" i="44"/>
  <c r="Y54" i="44"/>
  <c r="AC54" i="44"/>
  <c r="W9" i="44"/>
  <c r="AA9" i="44"/>
  <c r="AA62" i="44" s="1"/>
  <c r="W11" i="44"/>
  <c r="W17" i="44" s="1"/>
  <c r="AA11" i="44"/>
  <c r="AA17" i="44" s="1"/>
  <c r="W12" i="44"/>
  <c r="W18" i="44" s="1"/>
  <c r="AA12" i="44"/>
  <c r="AA18" i="44" s="1"/>
  <c r="K25" i="44"/>
  <c r="O25" i="44"/>
  <c r="V27" i="44"/>
  <c r="Z27" i="44"/>
  <c r="AD27" i="44"/>
  <c r="Y27" i="44"/>
  <c r="AE27" i="44"/>
  <c r="W34" i="44"/>
  <c r="AB34" i="44"/>
  <c r="V39" i="44"/>
  <c r="W39" i="44"/>
  <c r="AA39" i="44"/>
  <c r="Z39" i="44"/>
  <c r="AB39" i="44"/>
  <c r="AE39" i="44"/>
  <c r="AD39" i="44"/>
  <c r="W40" i="44"/>
  <c r="AB40" i="44"/>
  <c r="Y50" i="44"/>
  <c r="AC50" i="44"/>
  <c r="K62" i="44"/>
  <c r="O62" i="44"/>
  <c r="K66" i="44"/>
  <c r="W36" i="44"/>
  <c r="V36" i="44"/>
  <c r="X36" i="44"/>
  <c r="H25" i="44"/>
  <c r="L25" i="44"/>
  <c r="P25" i="44"/>
  <c r="AA27" i="44"/>
  <c r="Y32" i="44"/>
  <c r="AE32" i="44"/>
  <c r="X34" i="44"/>
  <c r="AC34" i="44"/>
  <c r="V43" i="44"/>
  <c r="W43" i="44"/>
  <c r="AA43" i="44"/>
  <c r="Z43" i="44"/>
  <c r="AB43" i="44"/>
  <c r="AE43" i="44"/>
  <c r="AD43" i="44"/>
  <c r="W44" i="44"/>
  <c r="AB44" i="44"/>
  <c r="AE44" i="44"/>
  <c r="AB45" i="44"/>
  <c r="Y52" i="44"/>
  <c r="AC52" i="44"/>
  <c r="P66" i="44"/>
  <c r="W62" i="44"/>
  <c r="AC36" i="44"/>
  <c r="Z37" i="44"/>
  <c r="V38" i="44"/>
  <c r="AA38" i="44"/>
  <c r="X40" i="44"/>
  <c r="AC40" i="44"/>
  <c r="Z41" i="44"/>
  <c r="V42" i="44"/>
  <c r="AA42" i="44"/>
  <c r="X44" i="44"/>
  <c r="AC44" i="44"/>
  <c r="X45" i="44"/>
  <c r="AC45" i="44"/>
  <c r="Z46" i="44"/>
  <c r="V48" i="44"/>
  <c r="Z48" i="44"/>
  <c r="V50" i="44"/>
  <c r="Z50" i="44"/>
  <c r="V52" i="44"/>
  <c r="Z52" i="44"/>
  <c r="AD52" i="44"/>
  <c r="V54" i="44"/>
  <c r="Z54" i="44"/>
  <c r="V56" i="44"/>
  <c r="Z56" i="44"/>
  <c r="H62" i="44"/>
  <c r="L62" i="44"/>
  <c r="P62" i="44"/>
  <c r="J66" i="44"/>
  <c r="N66" i="44"/>
  <c r="AA36" i="44"/>
  <c r="W37" i="44"/>
  <c r="AB37" i="44"/>
  <c r="AC38" i="44"/>
  <c r="V40" i="44"/>
  <c r="AA40" i="44"/>
  <c r="W41" i="44"/>
  <c r="AB41" i="44"/>
  <c r="AC42" i="44"/>
  <c r="V44" i="44"/>
  <c r="AA44" i="44"/>
  <c r="V45" i="44"/>
  <c r="AA45" i="44"/>
  <c r="W46" i="44"/>
  <c r="AB46" i="44"/>
  <c r="X48" i="44"/>
  <c r="AB48" i="44"/>
  <c r="X50" i="44"/>
  <c r="AB50" i="44"/>
  <c r="X52" i="44"/>
  <c r="AB52" i="44"/>
  <c r="X54" i="44"/>
  <c r="AB54" i="44"/>
  <c r="X56" i="44"/>
  <c r="AB56" i="44"/>
  <c r="H66" i="44"/>
  <c r="L66" i="44"/>
  <c r="N42" i="14"/>
  <c r="N28" i="14"/>
  <c r="K42" i="14"/>
  <c r="K28" i="14"/>
  <c r="K40" i="14" s="1"/>
  <c r="J42" i="14"/>
  <c r="J28" i="14"/>
  <c r="J40" i="14" s="1"/>
  <c r="O42" i="14"/>
  <c r="O28" i="14"/>
  <c r="O40" i="14" s="1"/>
  <c r="Y38" i="14"/>
  <c r="P43" i="14"/>
  <c r="N87" i="14"/>
  <c r="X53" i="14"/>
  <c r="Y9" i="14"/>
  <c r="Y11" i="14"/>
  <c r="AC11" i="14"/>
  <c r="Y12" i="14"/>
  <c r="AC12" i="14"/>
  <c r="AC13" i="14"/>
  <c r="AC17" i="14"/>
  <c r="K14" i="14"/>
  <c r="K9" i="14" s="1"/>
  <c r="AC37" i="14"/>
  <c r="AC53" i="14"/>
  <c r="Q40" i="14"/>
  <c r="P28" i="14"/>
  <c r="Y13" i="14"/>
  <c r="P44" i="14"/>
  <c r="AE32" i="14"/>
  <c r="AE44" i="14" s="1"/>
  <c r="Y14" i="14"/>
  <c r="AC14" i="14"/>
  <c r="Y15" i="14"/>
  <c r="AC15" i="14"/>
  <c r="AE34" i="14"/>
  <c r="P33" i="14"/>
  <c r="Y16" i="14"/>
  <c r="AC16" i="14"/>
  <c r="Y17" i="14"/>
  <c r="Y21" i="14"/>
  <c r="AC21" i="14"/>
  <c r="Y23" i="14"/>
  <c r="AC23" i="14"/>
  <c r="Y24" i="14"/>
  <c r="AC24" i="14"/>
  <c r="Y25" i="14"/>
  <c r="AC25" i="14"/>
  <c r="Y26" i="14"/>
  <c r="AC26" i="14"/>
  <c r="AD31" i="14"/>
  <c r="AD43" i="14" s="1"/>
  <c r="AD35" i="14"/>
  <c r="V87" i="14"/>
  <c r="H87" i="14"/>
  <c r="W51" i="14"/>
  <c r="X51" i="14"/>
  <c r="Y51" i="14"/>
  <c r="L87" i="14"/>
  <c r="Z51" i="14"/>
  <c r="Z95" i="14" s="1"/>
  <c r="AC51" i="14"/>
  <c r="I42" i="14"/>
  <c r="I28" i="14"/>
  <c r="I40" i="14" s="1"/>
  <c r="M42" i="14"/>
  <c r="Q28" i="14"/>
  <c r="Q42" i="14"/>
  <c r="M33" i="14"/>
  <c r="M45" i="14" s="1"/>
  <c r="AD32" i="14"/>
  <c r="AD44" i="14" s="1"/>
  <c r="AE36" i="14"/>
  <c r="AA37" i="14"/>
  <c r="P42" i="14"/>
  <c r="AB51" i="14"/>
  <c r="I51" i="14"/>
  <c r="M51" i="14"/>
  <c r="AA51" i="14" s="1"/>
  <c r="Q51" i="14"/>
  <c r="AB66" i="14"/>
  <c r="AA66" i="14"/>
  <c r="Z66" i="14"/>
  <c r="V69" i="14"/>
  <c r="X69" i="14"/>
  <c r="W69" i="14"/>
  <c r="AA69" i="14"/>
  <c r="Z69" i="14"/>
  <c r="X9" i="14"/>
  <c r="AB9" i="14"/>
  <c r="X11" i="14"/>
  <c r="AB11" i="14"/>
  <c r="X12" i="14"/>
  <c r="AB12" i="14"/>
  <c r="X13" i="14"/>
  <c r="AB13" i="14"/>
  <c r="X14" i="14"/>
  <c r="AB14" i="14"/>
  <c r="X15" i="14"/>
  <c r="AB15" i="14"/>
  <c r="X16" i="14"/>
  <c r="AB16" i="14"/>
  <c r="X17" i="14"/>
  <c r="AB17" i="14"/>
  <c r="X37" i="14"/>
  <c r="AB37" i="14"/>
  <c r="X18" i="14"/>
  <c r="AB18" i="14"/>
  <c r="X38" i="14"/>
  <c r="AB38" i="14"/>
  <c r="X19" i="14"/>
  <c r="AB19" i="14"/>
  <c r="X21" i="14"/>
  <c r="AB21" i="14"/>
  <c r="X23" i="14"/>
  <c r="AB23" i="14"/>
  <c r="X24" i="14"/>
  <c r="AB24" i="14"/>
  <c r="X25" i="14"/>
  <c r="AB25" i="14"/>
  <c r="X26" i="14"/>
  <c r="AB26" i="14"/>
  <c r="H30" i="14"/>
  <c r="L30" i="14"/>
  <c r="H31" i="14"/>
  <c r="L31" i="14"/>
  <c r="H32" i="14"/>
  <c r="L32" i="14"/>
  <c r="H34" i="14"/>
  <c r="L34" i="14"/>
  <c r="H35" i="14"/>
  <c r="L35" i="14"/>
  <c r="H36" i="14"/>
  <c r="L36" i="14"/>
  <c r="Y37" i="14"/>
  <c r="AD37" i="14"/>
  <c r="Z38" i="14"/>
  <c r="P51" i="14"/>
  <c r="J89" i="14"/>
  <c r="Y79" i="14"/>
  <c r="N89" i="14"/>
  <c r="N95" i="14"/>
  <c r="AD89" i="14"/>
  <c r="H89" i="14"/>
  <c r="J95" i="14"/>
  <c r="W59" i="14"/>
  <c r="X59" i="14"/>
  <c r="V59" i="14"/>
  <c r="AA59" i="14"/>
  <c r="AC59" i="14"/>
  <c r="AB59" i="14"/>
  <c r="AD59" i="14"/>
  <c r="W66" i="14"/>
  <c r="V66" i="14"/>
  <c r="X66" i="14"/>
  <c r="AE69" i="14"/>
  <c r="AD69" i="14"/>
  <c r="AC9" i="14"/>
  <c r="AC89" i="14" s="1"/>
  <c r="Y18" i="14"/>
  <c r="AC18" i="14"/>
  <c r="Y19" i="14"/>
  <c r="AC19" i="14"/>
  <c r="Z37" i="14"/>
  <c r="V38" i="14"/>
  <c r="AA38" i="14"/>
  <c r="N40" i="14"/>
  <c r="W53" i="14"/>
  <c r="AB53" i="14"/>
  <c r="AA53" i="14"/>
  <c r="P40" i="14"/>
  <c r="Y53" i="14"/>
  <c r="AE53" i="14"/>
  <c r="Y59" i="14"/>
  <c r="AC66" i="14"/>
  <c r="AB69" i="14"/>
  <c r="O95" i="14"/>
  <c r="O89" i="14"/>
  <c r="V95" i="14"/>
  <c r="V89" i="14"/>
  <c r="K89" i="14"/>
  <c r="AC95" i="14"/>
  <c r="AC61" i="14"/>
  <c r="AA65" i="14"/>
  <c r="Z65" i="14"/>
  <c r="AE65" i="14"/>
  <c r="AD65" i="14"/>
  <c r="AB65" i="14"/>
  <c r="X67" i="14"/>
  <c r="AC67" i="14"/>
  <c r="W70" i="14"/>
  <c r="V70" i="14"/>
  <c r="AB70" i="14"/>
  <c r="AA70" i="14"/>
  <c r="AC70" i="14"/>
  <c r="Y75" i="14"/>
  <c r="AC75" i="14"/>
  <c r="Y77" i="14"/>
  <c r="AC77" i="14"/>
  <c r="X79" i="14"/>
  <c r="AB79" i="14"/>
  <c r="P95" i="14"/>
  <c r="X81" i="14"/>
  <c r="AB81" i="14"/>
  <c r="AE81" i="14"/>
  <c r="K87" i="14"/>
  <c r="O87" i="14"/>
  <c r="X64" i="14"/>
  <c r="AD70" i="14"/>
  <c r="AB72" i="14"/>
  <c r="X73" i="14"/>
  <c r="AC73" i="14"/>
  <c r="I95" i="14"/>
  <c r="M95" i="14"/>
  <c r="Q95" i="14"/>
  <c r="W61" i="14"/>
  <c r="AA61" i="14"/>
  <c r="AE61" i="14"/>
  <c r="W63" i="14"/>
  <c r="AB63" i="14"/>
  <c r="AC64" i="14"/>
  <c r="W67" i="14"/>
  <c r="AB67" i="14"/>
  <c r="AC68" i="14"/>
  <c r="W71" i="14"/>
  <c r="AB71" i="14"/>
  <c r="V72" i="14"/>
  <c r="AA72" i="14"/>
  <c r="W73" i="14"/>
  <c r="AB73" i="14"/>
  <c r="X75" i="14"/>
  <c r="AB75" i="14"/>
  <c r="X77" i="14"/>
  <c r="AB77" i="14"/>
  <c r="W79" i="14"/>
  <c r="AA79" i="14"/>
  <c r="AE79" i="14"/>
  <c r="W81" i="14"/>
  <c r="AA81" i="14"/>
  <c r="W83" i="14"/>
  <c r="AA83" i="14"/>
  <c r="I89" i="14"/>
  <c r="M89" i="14"/>
  <c r="Q89" i="14"/>
  <c r="H95" i="14"/>
  <c r="L95" i="14"/>
  <c r="K72" i="33" l="1"/>
  <c r="T72" i="33"/>
  <c r="H63" i="33"/>
  <c r="P72" i="33"/>
  <c r="J72" i="33"/>
  <c r="L72" i="33"/>
  <c r="L64" i="33"/>
  <c r="P63" i="33"/>
  <c r="S72" i="33"/>
  <c r="R72" i="33"/>
  <c r="H72" i="33"/>
  <c r="O72" i="33"/>
  <c r="H64" i="33"/>
  <c r="V72" i="33"/>
  <c r="N72" i="33"/>
  <c r="L63" i="33"/>
  <c r="P64" i="33"/>
  <c r="AF33" i="29"/>
  <c r="AF63" i="29" s="1"/>
  <c r="AJ68" i="29"/>
  <c r="AA68" i="29"/>
  <c r="AK33" i="29"/>
  <c r="AH68" i="29"/>
  <c r="AE68" i="29"/>
  <c r="Z68" i="29"/>
  <c r="AC33" i="29"/>
  <c r="AD68" i="29"/>
  <c r="AG50" i="29"/>
  <c r="AI68" i="29"/>
  <c r="AB68" i="29"/>
  <c r="AJ33" i="29"/>
  <c r="AG33" i="29"/>
  <c r="AG27" i="34"/>
  <c r="AG9" i="34"/>
  <c r="AH9" i="34"/>
  <c r="AF9" i="34"/>
  <c r="AI9" i="34"/>
  <c r="Y27" i="34"/>
  <c r="AA27" i="34"/>
  <c r="AE27" i="34"/>
  <c r="AI27" i="34"/>
  <c r="Y9" i="34"/>
  <c r="X9" i="34"/>
  <c r="Z9" i="34"/>
  <c r="AA9" i="34"/>
  <c r="AA15" i="34"/>
  <c r="X27" i="34"/>
  <c r="AJ27" i="34"/>
  <c r="AK27" i="34"/>
  <c r="AD27" i="34"/>
  <c r="AB27" i="34"/>
  <c r="AF27" i="34"/>
  <c r="AK9" i="34"/>
  <c r="AJ9" i="34"/>
  <c r="AC9" i="34"/>
  <c r="AD9" i="34"/>
  <c r="AB9" i="34"/>
  <c r="AE9" i="34"/>
  <c r="AL58" i="28"/>
  <c r="AL63" i="28"/>
  <c r="AA58" i="28"/>
  <c r="AA63" i="28"/>
  <c r="AD58" i="28"/>
  <c r="AD63" i="28"/>
  <c r="AK46" i="28"/>
  <c r="AH46" i="28"/>
  <c r="AF63" i="28"/>
  <c r="AF58" i="28"/>
  <c r="AJ46" i="28"/>
  <c r="AE58" i="28"/>
  <c r="AE63" i="28"/>
  <c r="AK57" i="28"/>
  <c r="AK62" i="28"/>
  <c r="M58" i="28"/>
  <c r="M63" i="28"/>
  <c r="AG46" i="28"/>
  <c r="AG57" i="28"/>
  <c r="AG62" i="28"/>
  <c r="AN46" i="28"/>
  <c r="AB63" i="28"/>
  <c r="AB58" i="28"/>
  <c r="R63" i="28"/>
  <c r="R58" i="28"/>
  <c r="AI58" i="28"/>
  <c r="AI63" i="28"/>
  <c r="AC46" i="28"/>
  <c r="AC57" i="28"/>
  <c r="AC62" i="28"/>
  <c r="V63" i="28"/>
  <c r="V58" i="28"/>
  <c r="X13" i="43"/>
  <c r="X56" i="43" s="1"/>
  <c r="X60" i="43"/>
  <c r="X25" i="43"/>
  <c r="W13" i="43"/>
  <c r="W56" i="43" s="1"/>
  <c r="Y21" i="43"/>
  <c r="AB60" i="43"/>
  <c r="AD60" i="43"/>
  <c r="W25" i="43"/>
  <c r="Q54" i="43"/>
  <c r="AE21" i="43"/>
  <c r="AE60" i="43" s="1"/>
  <c r="Q13" i="43"/>
  <c r="Q56" i="43" s="1"/>
  <c r="I54" i="43"/>
  <c r="I13" i="43"/>
  <c r="I56" i="43" s="1"/>
  <c r="Y25" i="43"/>
  <c r="AC21" i="43"/>
  <c r="AA60" i="43"/>
  <c r="AA56" i="43"/>
  <c r="K54" i="43"/>
  <c r="K13" i="43"/>
  <c r="K56" i="43" s="1"/>
  <c r="M54" i="43"/>
  <c r="M13" i="43"/>
  <c r="M56" i="43" s="1"/>
  <c r="O54" i="43"/>
  <c r="O13" i="43"/>
  <c r="O56" i="43" s="1"/>
  <c r="AB54" i="43"/>
  <c r="AB13" i="43"/>
  <c r="AB56" i="43" s="1"/>
  <c r="N54" i="43"/>
  <c r="N13" i="43"/>
  <c r="N56" i="43" s="1"/>
  <c r="W60" i="43"/>
  <c r="AD54" i="43"/>
  <c r="AD13" i="43"/>
  <c r="AD56" i="43" s="1"/>
  <c r="X9" i="43"/>
  <c r="X54" i="43" s="1"/>
  <c r="W9" i="43"/>
  <c r="W54" i="43" s="1"/>
  <c r="Y9" i="43"/>
  <c r="V9" i="43"/>
  <c r="H54" i="43"/>
  <c r="W34" i="42"/>
  <c r="X34" i="42"/>
  <c r="V34" i="42"/>
  <c r="Y34" i="42"/>
  <c r="Q64" i="42"/>
  <c r="AE27" i="42"/>
  <c r="P62" i="42"/>
  <c r="AD27" i="42"/>
  <c r="M62" i="42"/>
  <c r="V64" i="42"/>
  <c r="P16" i="42"/>
  <c r="AE9" i="42"/>
  <c r="AE64" i="42" s="1"/>
  <c r="AD9" i="42"/>
  <c r="AD64" i="42" s="1"/>
  <c r="AA68" i="42"/>
  <c r="L16" i="42"/>
  <c r="AA9" i="42"/>
  <c r="AA64" i="42" s="1"/>
  <c r="Z9" i="42"/>
  <c r="AB9" i="42"/>
  <c r="AB64" i="42" s="1"/>
  <c r="AC9" i="42"/>
  <c r="AC64" i="42" s="1"/>
  <c r="W27" i="42"/>
  <c r="X27" i="42"/>
  <c r="V27" i="42"/>
  <c r="H62" i="42"/>
  <c r="Y27" i="42"/>
  <c r="AE68" i="42"/>
  <c r="X68" i="42"/>
  <c r="X64" i="42"/>
  <c r="AA34" i="42"/>
  <c r="AC34" i="42"/>
  <c r="AB34" i="42"/>
  <c r="Z34" i="42"/>
  <c r="P64" i="42"/>
  <c r="N62" i="42"/>
  <c r="H16" i="42"/>
  <c r="W9" i="42"/>
  <c r="W64" i="42" s="1"/>
  <c r="V9" i="42"/>
  <c r="X9" i="42"/>
  <c r="Y9" i="42"/>
  <c r="Y64" i="42" s="1"/>
  <c r="Z64" i="42"/>
  <c r="H68" i="42"/>
  <c r="AA27" i="42"/>
  <c r="AC27" i="42"/>
  <c r="AB27" i="42"/>
  <c r="L62" i="42"/>
  <c r="Z27" i="42"/>
  <c r="Y68" i="42"/>
  <c r="Q62" i="42"/>
  <c r="AC9" i="22"/>
  <c r="AE23" i="22"/>
  <c r="AE9" i="22"/>
  <c r="AE66" i="22" s="1"/>
  <c r="P21" i="22"/>
  <c r="AE24" i="22"/>
  <c r="M21" i="22"/>
  <c r="Q70" i="22"/>
  <c r="O70" i="22"/>
  <c r="O64" i="22"/>
  <c r="Q66" i="22"/>
  <c r="Q64" i="22"/>
  <c r="I66" i="22"/>
  <c r="X9" i="22"/>
  <c r="X66" i="22" s="1"/>
  <c r="I64" i="22"/>
  <c r="AB9" i="22"/>
  <c r="AB66" i="22" s="1"/>
  <c r="AA25" i="22"/>
  <c r="Z25" i="22"/>
  <c r="AB25" i="22"/>
  <c r="AC25" i="22"/>
  <c r="AA23" i="22"/>
  <c r="L21" i="22"/>
  <c r="Z23" i="22"/>
  <c r="AB23" i="22"/>
  <c r="AC23" i="22"/>
  <c r="N64" i="22"/>
  <c r="J64" i="22"/>
  <c r="M64" i="22"/>
  <c r="J21" i="22"/>
  <c r="L70" i="22"/>
  <c r="L64" i="22"/>
  <c r="AA29" i="22"/>
  <c r="Z29" i="22"/>
  <c r="AB29" i="22"/>
  <c r="AB70" i="22" s="1"/>
  <c r="AC29" i="22"/>
  <c r="AC70" i="22" s="1"/>
  <c r="AC66" i="22"/>
  <c r="AE15" i="22"/>
  <c r="AD15" i="22"/>
  <c r="W25" i="22"/>
  <c r="V25" i="22"/>
  <c r="X25" i="22"/>
  <c r="Y25" i="22"/>
  <c r="W23" i="22"/>
  <c r="H21" i="22"/>
  <c r="V23" i="22"/>
  <c r="X23" i="22"/>
  <c r="Y23" i="22"/>
  <c r="P70" i="22"/>
  <c r="P64" i="22"/>
  <c r="AE29" i="22"/>
  <c r="AE70" i="22" s="1"/>
  <c r="AD29" i="22"/>
  <c r="N21" i="22"/>
  <c r="H70" i="22"/>
  <c r="H64" i="22"/>
  <c r="V29" i="22"/>
  <c r="Y29" i="22"/>
  <c r="W29" i="22"/>
  <c r="X29" i="22"/>
  <c r="M66" i="22"/>
  <c r="AB15" i="22"/>
  <c r="AA15" i="22"/>
  <c r="AC15" i="22"/>
  <c r="Z15" i="22"/>
  <c r="W66" i="22"/>
  <c r="AA24" i="22"/>
  <c r="Z24" i="22"/>
  <c r="AB24" i="22"/>
  <c r="AC24" i="22"/>
  <c r="Y9" i="22"/>
  <c r="Y66" i="22" s="1"/>
  <c r="AA9" i="22"/>
  <c r="AA66" i="22" s="1"/>
  <c r="AE21" i="22"/>
  <c r="AD21" i="22"/>
  <c r="K21" i="22"/>
  <c r="X15" i="22"/>
  <c r="W15" i="22"/>
  <c r="Y15" i="22"/>
  <c r="V15" i="22"/>
  <c r="W24" i="22"/>
  <c r="V24" i="22"/>
  <c r="X24" i="22"/>
  <c r="Y24" i="22"/>
  <c r="AC62" i="44"/>
  <c r="H60" i="44"/>
  <c r="W25" i="44"/>
  <c r="H15" i="44"/>
  <c r="V25" i="44"/>
  <c r="X25" i="44"/>
  <c r="Y25" i="44"/>
  <c r="AB62" i="44"/>
  <c r="AB66" i="44"/>
  <c r="X62" i="44"/>
  <c r="P60" i="44"/>
  <c r="AD25" i="44"/>
  <c r="P15" i="44"/>
  <c r="AE25" i="44"/>
  <c r="AD17" i="44"/>
  <c r="AE17" i="44"/>
  <c r="J60" i="44"/>
  <c r="O60" i="44"/>
  <c r="O15" i="44"/>
  <c r="O66" i="44"/>
  <c r="K60" i="44"/>
  <c r="K15" i="44"/>
  <c r="M60" i="44"/>
  <c r="M15" i="44"/>
  <c r="AD66" i="44"/>
  <c r="AD62" i="44"/>
  <c r="L60" i="44"/>
  <c r="Z25" i="44"/>
  <c r="AB25" i="44"/>
  <c r="L15" i="44"/>
  <c r="AA25" i="44"/>
  <c r="AC25" i="44"/>
  <c r="AC66" i="44" s="1"/>
  <c r="Z62" i="44"/>
  <c r="V66" i="44"/>
  <c r="V62" i="44"/>
  <c r="Y62" i="44"/>
  <c r="I60" i="44"/>
  <c r="I15" i="44"/>
  <c r="AA87" i="14"/>
  <c r="H44" i="14"/>
  <c r="Y32" i="14"/>
  <c r="Y44" i="14" s="1"/>
  <c r="X32" i="14"/>
  <c r="X44" i="14" s="1"/>
  <c r="W32" i="14"/>
  <c r="W44" i="14" s="1"/>
  <c r="V32" i="14"/>
  <c r="V44" i="14" s="1"/>
  <c r="AA95" i="14"/>
  <c r="AA89" i="14"/>
  <c r="W95" i="14"/>
  <c r="W89" i="14"/>
  <c r="AB89" i="14"/>
  <c r="AB95" i="14"/>
  <c r="Y89" i="14"/>
  <c r="Y95" i="14"/>
  <c r="Y34" i="14"/>
  <c r="W34" i="14"/>
  <c r="X34" i="14"/>
  <c r="H33" i="14"/>
  <c r="V34" i="14"/>
  <c r="X87" i="14"/>
  <c r="X89" i="14"/>
  <c r="X95" i="14"/>
  <c r="AC35" i="14"/>
  <c r="AA35" i="14"/>
  <c r="AB35" i="14"/>
  <c r="Z35" i="14"/>
  <c r="AC32" i="14"/>
  <c r="AC44" i="14" s="1"/>
  <c r="AA32" i="14"/>
  <c r="AA44" i="14" s="1"/>
  <c r="L44" i="14"/>
  <c r="AB32" i="14"/>
  <c r="AB44" i="14" s="1"/>
  <c r="Z32" i="14"/>
  <c r="Z44" i="14" s="1"/>
  <c r="AC30" i="14"/>
  <c r="AC42" i="14" s="1"/>
  <c r="L42" i="14"/>
  <c r="AB30" i="14"/>
  <c r="AB42" i="14" s="1"/>
  <c r="AA30" i="14"/>
  <c r="AA42" i="14" s="1"/>
  <c r="Z30" i="14"/>
  <c r="Z42" i="14" s="1"/>
  <c r="I87" i="14"/>
  <c r="P45" i="14"/>
  <c r="AE33" i="14"/>
  <c r="AE45" i="14" s="1"/>
  <c r="AD33" i="14"/>
  <c r="AD45" i="14" s="1"/>
  <c r="AE40" i="14"/>
  <c r="Y35" i="14"/>
  <c r="X35" i="14"/>
  <c r="W35" i="14"/>
  <c r="V35" i="14"/>
  <c r="AB87" i="14"/>
  <c r="AC87" i="14"/>
  <c r="W87" i="14"/>
  <c r="P87" i="14"/>
  <c r="AE51" i="14"/>
  <c r="AD51" i="14"/>
  <c r="AB36" i="14"/>
  <c r="AC36" i="14"/>
  <c r="AA36" i="14"/>
  <c r="Z36" i="14"/>
  <c r="AC34" i="14"/>
  <c r="AB34" i="14"/>
  <c r="L33" i="14"/>
  <c r="L28" i="14" s="1"/>
  <c r="AA34" i="14"/>
  <c r="Z34" i="14"/>
  <c r="AC31" i="14"/>
  <c r="AC43" i="14" s="1"/>
  <c r="L43" i="14"/>
  <c r="AA31" i="14"/>
  <c r="AA43" i="14" s="1"/>
  <c r="AB31" i="14"/>
  <c r="AB43" i="14" s="1"/>
  <c r="Z31" i="14"/>
  <c r="Z43" i="14" s="1"/>
  <c r="Q87" i="14"/>
  <c r="M28" i="14"/>
  <c r="M40" i="14" s="1"/>
  <c r="Z87" i="14"/>
  <c r="Y87" i="14"/>
  <c r="AE89" i="14"/>
  <c r="Y30" i="14"/>
  <c r="Y42" i="14" s="1"/>
  <c r="H42" i="14"/>
  <c r="X30" i="14"/>
  <c r="X42" i="14" s="1"/>
  <c r="W30" i="14"/>
  <c r="W42" i="14" s="1"/>
  <c r="V30" i="14"/>
  <c r="V42" i="14" s="1"/>
  <c r="AE28" i="14"/>
  <c r="AD28" i="14"/>
  <c r="AD40" i="14" s="1"/>
  <c r="Y36" i="14"/>
  <c r="W36" i="14"/>
  <c r="X36" i="14"/>
  <c r="V36" i="14"/>
  <c r="Y31" i="14"/>
  <c r="Y43" i="14" s="1"/>
  <c r="H43" i="14"/>
  <c r="X31" i="14"/>
  <c r="X43" i="14" s="1"/>
  <c r="W31" i="14"/>
  <c r="W43" i="14" s="1"/>
  <c r="V31" i="14"/>
  <c r="V43" i="14" s="1"/>
  <c r="M87" i="14"/>
  <c r="AG63" i="29" l="1"/>
  <c r="AF68" i="29"/>
  <c r="AG68" i="29"/>
  <c r="AK63" i="29"/>
  <c r="AC63" i="28"/>
  <c r="AC58" i="28"/>
  <c r="AK63" i="28"/>
  <c r="AK58" i="28"/>
  <c r="AN63" i="28"/>
  <c r="AN58" i="28"/>
  <c r="AG63" i="28"/>
  <c r="AG58" i="28"/>
  <c r="AH58" i="28"/>
  <c r="AH63" i="28"/>
  <c r="AJ63" i="28"/>
  <c r="AJ58" i="28"/>
  <c r="Y54" i="43"/>
  <c r="Y13" i="43"/>
  <c r="Y60" i="43"/>
  <c r="V13" i="43"/>
  <c r="V56" i="43" s="1"/>
  <c r="V54" i="43"/>
  <c r="AE54" i="43"/>
  <c r="AE13" i="43"/>
  <c r="AE56" i="43" s="1"/>
  <c r="AC54" i="43"/>
  <c r="AC13" i="43"/>
  <c r="AC56" i="43" s="1"/>
  <c r="AC60" i="43"/>
  <c r="AC62" i="42"/>
  <c r="AC16" i="42"/>
  <c r="V16" i="42"/>
  <c r="V62" i="42"/>
  <c r="AB62" i="42"/>
  <c r="AB16" i="42"/>
  <c r="W62" i="42"/>
  <c r="W16" i="42"/>
  <c r="AC68" i="42"/>
  <c r="AB68" i="42"/>
  <c r="AD16" i="42"/>
  <c r="AD62" i="42"/>
  <c r="V68" i="42"/>
  <c r="Z16" i="42"/>
  <c r="Z62" i="42"/>
  <c r="AA62" i="42"/>
  <c r="AA16" i="42"/>
  <c r="Z68" i="42"/>
  <c r="W68" i="42"/>
  <c r="Y62" i="42"/>
  <c r="Y16" i="42"/>
  <c r="X62" i="42"/>
  <c r="X16" i="42"/>
  <c r="AD68" i="42"/>
  <c r="AE62" i="42"/>
  <c r="AE16" i="42"/>
  <c r="V64" i="22"/>
  <c r="V70" i="22"/>
  <c r="AA64" i="22"/>
  <c r="X64" i="22"/>
  <c r="AC64" i="22"/>
  <c r="W64" i="22"/>
  <c r="AD64" i="22"/>
  <c r="AD70" i="22"/>
  <c r="W21" i="22"/>
  <c r="V21" i="22"/>
  <c r="X21" i="22"/>
  <c r="Y21" i="22"/>
  <c r="AA70" i="22"/>
  <c r="AB64" i="22"/>
  <c r="AA21" i="22"/>
  <c r="Z21" i="22"/>
  <c r="AB21" i="22"/>
  <c r="AC21" i="22"/>
  <c r="W70" i="22"/>
  <c r="Y64" i="22"/>
  <c r="AE64" i="22"/>
  <c r="X70" i="22"/>
  <c r="Z64" i="22"/>
  <c r="Z70" i="22"/>
  <c r="Y70" i="22"/>
  <c r="Y60" i="44"/>
  <c r="Y15" i="44"/>
  <c r="Y66" i="44"/>
  <c r="AA60" i="44"/>
  <c r="AA15" i="44"/>
  <c r="AA66" i="44"/>
  <c r="Z60" i="44"/>
  <c r="Z15" i="44"/>
  <c r="AB60" i="44"/>
  <c r="AB15" i="44"/>
  <c r="AE60" i="44"/>
  <c r="AE66" i="44"/>
  <c r="AC60" i="44"/>
  <c r="AC15" i="44"/>
  <c r="X60" i="44"/>
  <c r="X15" i="44"/>
  <c r="AE15" i="44"/>
  <c r="AD15" i="44"/>
  <c r="W60" i="44"/>
  <c r="W15" i="44"/>
  <c r="W66" i="44"/>
  <c r="Z66" i="44"/>
  <c r="AD60" i="44"/>
  <c r="X66" i="44"/>
  <c r="V60" i="44"/>
  <c r="V15" i="44"/>
  <c r="AC28" i="14"/>
  <c r="AC40" i="14" s="1"/>
  <c r="AB28" i="14"/>
  <c r="AB40" i="14" s="1"/>
  <c r="AA28" i="14"/>
  <c r="AA40" i="14" s="1"/>
  <c r="Z28" i="14"/>
  <c r="Z40" i="14" s="1"/>
  <c r="L40" i="14"/>
  <c r="H45" i="14"/>
  <c r="Y33" i="14"/>
  <c r="Y45" i="14" s="1"/>
  <c r="X33" i="14"/>
  <c r="X45" i="14" s="1"/>
  <c r="W33" i="14"/>
  <c r="W45" i="14" s="1"/>
  <c r="V33" i="14"/>
  <c r="V45" i="14" s="1"/>
  <c r="AE87" i="14"/>
  <c r="AE95" i="14"/>
  <c r="AD87" i="14"/>
  <c r="AD95" i="14"/>
  <c r="L45" i="14"/>
  <c r="AC33" i="14"/>
  <c r="AC45" i="14" s="1"/>
  <c r="AB33" i="14"/>
  <c r="AB45" i="14" s="1"/>
  <c r="AA33" i="14"/>
  <c r="AA45" i="14" s="1"/>
  <c r="Z33" i="14"/>
  <c r="Z45" i="14" s="1"/>
  <c r="H28" i="14"/>
  <c r="AK68" i="29" l="1"/>
  <c r="Y28" i="14"/>
  <c r="Y40" i="14" s="1"/>
  <c r="X28" i="14"/>
  <c r="X40" i="14" s="1"/>
  <c r="W28" i="14"/>
  <c r="W40" i="14" s="1"/>
  <c r="V28" i="14"/>
  <c r="V40" i="14" s="1"/>
  <c r="H40" i="14"/>
  <c r="AL34" i="30" l="1"/>
  <c r="AJ34" i="30"/>
  <c r="AI34" i="30"/>
  <c r="AH34" i="30"/>
  <c r="AF34" i="30"/>
  <c r="AE34" i="30"/>
  <c r="AD34" i="30"/>
  <c r="AB34" i="30"/>
  <c r="AA34" i="30"/>
  <c r="Z34" i="30"/>
  <c r="AK34" i="30"/>
  <c r="AG34" i="30"/>
  <c r="AC34" i="30"/>
  <c r="Y34" i="30"/>
  <c r="AJ29" i="30"/>
  <c r="AF29" i="30"/>
  <c r="AB29" i="30"/>
  <c r="AL29" i="30"/>
  <c r="AK29" i="30"/>
  <c r="AI29" i="30"/>
  <c r="AH29" i="30"/>
  <c r="AG29" i="30"/>
  <c r="AE29" i="30"/>
  <c r="AD29" i="30"/>
  <c r="AC29" i="30"/>
  <c r="AA29" i="30"/>
  <c r="Z29" i="30"/>
  <c r="Y29" i="30"/>
  <c r="AL23" i="30"/>
  <c r="AL13" i="30"/>
  <c r="AH13" i="30"/>
  <c r="AD13" i="30"/>
  <c r="Z13" i="30"/>
  <c r="AL11" i="30"/>
  <c r="AH11" i="30"/>
  <c r="AD11" i="30"/>
  <c r="Z11" i="30"/>
  <c r="AL9" i="30"/>
  <c r="AH9" i="30"/>
  <c r="AD9" i="30"/>
  <c r="Z9" i="30"/>
  <c r="AB9" i="30" l="1"/>
  <c r="AJ9" i="30"/>
  <c r="AB11" i="30"/>
  <c r="AJ13" i="30"/>
  <c r="AA9" i="30"/>
  <c r="AE9" i="30"/>
  <c r="AI9" i="30"/>
  <c r="AA11" i="30"/>
  <c r="AE11" i="30"/>
  <c r="AI11" i="30"/>
  <c r="AA13" i="30"/>
  <c r="AE13" i="30"/>
  <c r="AI13" i="30"/>
  <c r="AF11" i="30"/>
  <c r="AB13" i="30"/>
  <c r="AC9" i="30"/>
  <c r="AG9" i="30"/>
  <c r="AK9" i="30"/>
  <c r="AC11" i="30"/>
  <c r="AG11" i="30"/>
  <c r="AK11" i="30"/>
  <c r="AC13" i="30"/>
  <c r="AG13" i="30"/>
  <c r="AK13" i="30"/>
  <c r="AF9" i="30"/>
  <c r="AJ11" i="30"/>
  <c r="AF13" i="30"/>
  <c r="N52" i="11" l="1"/>
  <c r="O52" i="11"/>
</calcChain>
</file>

<file path=xl/sharedStrings.xml><?xml version="1.0" encoding="utf-8"?>
<sst xmlns="http://schemas.openxmlformats.org/spreadsheetml/2006/main" count="1571" uniqueCount="392">
  <si>
    <t xml:space="preserve">Financial and operating performance </t>
  </si>
  <si>
    <t>KEY INDICATORS</t>
  </si>
  <si>
    <t>EBITDA Margin (%)</t>
  </si>
  <si>
    <t>Operating margin (%)</t>
  </si>
  <si>
    <t>Net margin (%)</t>
  </si>
  <si>
    <t xml:space="preserve">Operating income per tonne of steel (USD/t) </t>
  </si>
  <si>
    <t>EBITDA/tonne of steel produced</t>
  </si>
  <si>
    <t>Debt to Equity ratio (%) *</t>
  </si>
  <si>
    <t>Net Debt / EBITDA (x)</t>
  </si>
  <si>
    <t>Supplementary ratios</t>
  </si>
  <si>
    <t xml:space="preserve">Book value per share (USD) </t>
  </si>
  <si>
    <t>EPS reported (USD)</t>
  </si>
  <si>
    <t>Cash flow from operation per share (USD)</t>
  </si>
  <si>
    <t>9M 2014</t>
  </si>
  <si>
    <t>Q1 2015</t>
  </si>
  <si>
    <t>H1 2015</t>
  </si>
  <si>
    <t>9M 2015</t>
  </si>
  <si>
    <t>Revenue</t>
  </si>
  <si>
    <t>Cost of sales</t>
  </si>
  <si>
    <t>Gross profit</t>
  </si>
  <si>
    <t>SG&amp;A expenses</t>
  </si>
  <si>
    <t>General and administrative expenses</t>
  </si>
  <si>
    <t>Selling expenses</t>
  </si>
  <si>
    <t>Other operating expenses</t>
  </si>
  <si>
    <t>Taxes, other than income tax</t>
  </si>
  <si>
    <t>Profit before income tax</t>
  </si>
  <si>
    <t>Profit for the year, attributable to:</t>
  </si>
  <si>
    <t>EBITDA</t>
  </si>
  <si>
    <t>Sales volume, '000 t</t>
  </si>
  <si>
    <t>Steel production, '000 t</t>
  </si>
  <si>
    <t>Operating profit before equity in net (losses) / earnings of associates and other companies accounted for using the equity method of accounting and write-off of assets</t>
  </si>
  <si>
    <t>Loss on disposals of property, plant and equipment</t>
  </si>
  <si>
    <t>Impairment losses and write-off of assets</t>
  </si>
  <si>
    <t>Equity in net (losses) / earnings of associates and other companies accounted for using the equity method</t>
  </si>
  <si>
    <t>Income / (expenses) on change of restructuring provision</t>
  </si>
  <si>
    <t>Gains / (losses) on investments</t>
  </si>
  <si>
    <t>Finance income</t>
  </si>
  <si>
    <t>Finance costs</t>
  </si>
  <si>
    <t>Foreign currency exchange gain, net</t>
  </si>
  <si>
    <t>Other expenses, net</t>
  </si>
  <si>
    <t>Income tax expense</t>
  </si>
  <si>
    <t>NLMK shareholders</t>
  </si>
  <si>
    <t>Non-controlling interests</t>
  </si>
  <si>
    <t>12M EBITDA</t>
  </si>
  <si>
    <t>Gross profit margin</t>
  </si>
  <si>
    <t>Operating profit margin</t>
  </si>
  <si>
    <t>Net profit margin</t>
  </si>
  <si>
    <t>Depreciation and amortization (from CF)</t>
  </si>
  <si>
    <t>Revenue per tonne of sales, $/t</t>
  </si>
  <si>
    <t>EBITDA per tonne of sales, $/t</t>
  </si>
  <si>
    <t>Revenue per tonne of steel produced, $/t</t>
  </si>
  <si>
    <t>EBITDA per tonne of steel produced, $/t</t>
  </si>
  <si>
    <t>ASSETS</t>
  </si>
  <si>
    <t>Current assets</t>
  </si>
  <si>
    <t>Cash and cash equivalents</t>
  </si>
  <si>
    <t>Short-term financial investments</t>
  </si>
  <si>
    <t>Trade and other accounts receivable</t>
  </si>
  <si>
    <t>Inventories</t>
  </si>
  <si>
    <t>Other current assets</t>
  </si>
  <si>
    <t>Non-current assets</t>
  </si>
  <si>
    <t>Long-term financial investments</t>
  </si>
  <si>
    <t>Investments in associates and other companies accounted for using the equity method of accounting</t>
  </si>
  <si>
    <t>Property, plant and equipment</t>
  </si>
  <si>
    <t>Goodwill</t>
  </si>
  <si>
    <t>Other intangible assets</t>
  </si>
  <si>
    <t>Deferred income tax assets</t>
  </si>
  <si>
    <t>Other non-current assets</t>
  </si>
  <si>
    <t>Total assets</t>
  </si>
  <si>
    <t>LIABILITIES AND EQUITY</t>
  </si>
  <si>
    <t>Current liabilities</t>
  </si>
  <si>
    <t>Trade and other accounts payable</t>
  </si>
  <si>
    <t>Short-term borrowings</t>
  </si>
  <si>
    <t>Current income tax liability</t>
  </si>
  <si>
    <t>Non-current liabilities</t>
  </si>
  <si>
    <t>Long-term borrowings</t>
  </si>
  <si>
    <t>Deferred income tax liability</t>
  </si>
  <si>
    <t>Other long-term liabilities</t>
  </si>
  <si>
    <t>Total liabilities</t>
  </si>
  <si>
    <t>Equity attributable to NLMK shareholders</t>
  </si>
  <si>
    <t>Common stock</t>
  </si>
  <si>
    <t>Accumulated other comprehensive loss</t>
  </si>
  <si>
    <t>Retained earnings</t>
  </si>
  <si>
    <t>Total equity</t>
  </si>
  <si>
    <t>Total liabilities and equity</t>
  </si>
  <si>
    <t>Total debt</t>
  </si>
  <si>
    <t>Share of ST debt</t>
  </si>
  <si>
    <t>Share of LT debt</t>
  </si>
  <si>
    <t>Net Debt</t>
  </si>
  <si>
    <t>12М EBITDA</t>
  </si>
  <si>
    <t>Net Debt/EBITDA</t>
  </si>
  <si>
    <t>Equity/Assets</t>
  </si>
  <si>
    <t>CASH FLOWS FROM OPERATING ACTIVITIES</t>
  </si>
  <si>
    <t>Profit for the year</t>
  </si>
  <si>
    <t>Adjustments to reconcile profit for the year to net cash provided by operating activities:</t>
  </si>
  <si>
    <t>Depreciation and amortization</t>
  </si>
  <si>
    <t>Losses on investments</t>
  </si>
  <si>
    <t>Equity in net losses of associates and other companies accounted for using the equity method</t>
  </si>
  <si>
    <t>Deferred income tax expense</t>
  </si>
  <si>
    <t>Losses / (gains) on derivatives</t>
  </si>
  <si>
    <t>Impairment losses</t>
  </si>
  <si>
    <t>Unrealized losses on foreign currency exchange</t>
  </si>
  <si>
    <t>Other adjustments</t>
  </si>
  <si>
    <t>Changes in operating assets and liabilities</t>
  </si>
  <si>
    <t>Increase in trade and other accounts receivable</t>
  </si>
  <si>
    <t>Increase in inventories</t>
  </si>
  <si>
    <t>Decrease in other current assets</t>
  </si>
  <si>
    <t>Increase in trade and other accounts payable</t>
  </si>
  <si>
    <t>Increase in current income tax liability</t>
  </si>
  <si>
    <t>Net cash provided by operating activities</t>
  </si>
  <si>
    <t>CASH FLOWS FROM INVESTING ACTIVITIES</t>
  </si>
  <si>
    <t>Purchases and construction of property, plant and equipment</t>
  </si>
  <si>
    <t>Proceeds from sale of property, plant and equipment</t>
  </si>
  <si>
    <t>(Purchases) / proceeds from sale of investments and loans given, net</t>
  </si>
  <si>
    <t>Interest received</t>
  </si>
  <si>
    <t>Contribution to share capital of associate</t>
  </si>
  <si>
    <t>Advance VAT payments on imported equipment</t>
  </si>
  <si>
    <t>Disposal of investment in subsidiary</t>
  </si>
  <si>
    <t>Net cash used in investing activities</t>
  </si>
  <si>
    <t>CASH FLOWS FROM FINANCING ACTIVITIES</t>
  </si>
  <si>
    <t>Proceeds from borrowings</t>
  </si>
  <si>
    <t>Repayment of borrowings and capital lease payments</t>
  </si>
  <si>
    <t>Interest paid</t>
  </si>
  <si>
    <t>Dividends to shareholders</t>
  </si>
  <si>
    <t>Acquisition of additional stake in existing subsidiary</t>
  </si>
  <si>
    <t>Net cash (used in) / provided by financing activities</t>
  </si>
  <si>
    <t>Net (decrease) / increase in cash and cash equivalents</t>
  </si>
  <si>
    <t>Effect of exchange rate changes on cash and cash equivalents</t>
  </si>
  <si>
    <t>Cash and cash equivalents at the beginning of the year</t>
  </si>
  <si>
    <t>Cash and cash equivalents at the end of the year</t>
  </si>
  <si>
    <t>Free cash flow</t>
  </si>
  <si>
    <t>12M 2013</t>
  </si>
  <si>
    <t>Novolipetsk steel</t>
  </si>
  <si>
    <t>Consolidated statement of profit or loss</t>
  </si>
  <si>
    <t>Additional capital</t>
  </si>
  <si>
    <t>Consolidated statement of cash flows</t>
  </si>
  <si>
    <t>Steel Shipment (000t)</t>
  </si>
  <si>
    <t>pig iron</t>
  </si>
  <si>
    <t>slabs</t>
  </si>
  <si>
    <t>flat</t>
  </si>
  <si>
    <t>coke</t>
  </si>
  <si>
    <t>Selling price for external customers (USD/t)</t>
  </si>
  <si>
    <t>Revenue from external customers</t>
  </si>
  <si>
    <t>Operating income / (loss)</t>
  </si>
  <si>
    <t>Profit / (loss) for the year</t>
  </si>
  <si>
    <t>Operating income</t>
  </si>
  <si>
    <t>CF (USDm)</t>
  </si>
  <si>
    <t>Supplementary indicators</t>
  </si>
  <si>
    <t xml:space="preserve">Operating margin (%) </t>
  </si>
  <si>
    <t xml:space="preserve">Cash cost of slabs (USD/t) </t>
  </si>
  <si>
    <t xml:space="preserve">Operating income per tonne of steel products (USD/t) </t>
  </si>
  <si>
    <r>
      <t xml:space="preserve">1 </t>
    </r>
    <r>
      <rPr>
        <sz val="8"/>
        <color indexed="63"/>
        <rFont val="Calibri"/>
        <family val="2"/>
        <charset val="204"/>
      </rPr>
      <t>Not include long products sales</t>
    </r>
  </si>
  <si>
    <r>
      <t xml:space="preserve">2 </t>
    </r>
    <r>
      <rPr>
        <sz val="8"/>
        <color indexed="63"/>
        <rFont val="Calibri"/>
        <family val="2"/>
        <charset val="204"/>
      </rPr>
      <t>Parent Company prices with freight charge.</t>
    </r>
  </si>
  <si>
    <r>
      <t xml:space="preserve">3 </t>
    </r>
    <r>
      <rPr>
        <sz val="8"/>
        <color indexed="63"/>
        <rFont val="Calibri"/>
        <family val="2"/>
        <charset val="204"/>
      </rPr>
      <t>Altai-Koks prices (incl. revenues from by-product sales) with freight charge</t>
    </r>
  </si>
  <si>
    <r>
      <t>Steel Shipment (000t)</t>
    </r>
    <r>
      <rPr>
        <b/>
        <vertAlign val="superscript"/>
        <sz val="8"/>
        <color indexed="63"/>
        <rFont val="Calibri"/>
        <family val="2"/>
        <charset val="204"/>
      </rPr>
      <t>2</t>
    </r>
  </si>
  <si>
    <t>Steel shipments to external customers, incl.</t>
  </si>
  <si>
    <t>billets</t>
  </si>
  <si>
    <t>long products</t>
  </si>
  <si>
    <t>metallware</t>
  </si>
  <si>
    <r>
      <t>Selling price for external customers (USD/t)</t>
    </r>
    <r>
      <rPr>
        <b/>
        <vertAlign val="superscript"/>
        <sz val="8"/>
        <rFont val="Calibri"/>
        <family val="2"/>
        <charset val="204"/>
      </rPr>
      <t>3</t>
    </r>
  </si>
  <si>
    <t>Steel products</t>
  </si>
  <si>
    <t>metalware</t>
  </si>
  <si>
    <t>P&amp;L (USDm)</t>
  </si>
  <si>
    <t>Margin, %</t>
  </si>
  <si>
    <r>
      <t>1</t>
    </r>
    <r>
      <rPr>
        <sz val="8"/>
        <rFont val="Calibri"/>
        <family val="2"/>
        <charset val="204"/>
      </rPr>
      <t>All figures are shown since consolidation.</t>
    </r>
  </si>
  <si>
    <r>
      <t>2</t>
    </r>
    <r>
      <rPr>
        <sz val="8"/>
        <rFont val="Calibri"/>
        <family val="2"/>
        <charset val="204"/>
      </rPr>
      <t xml:space="preserve"> Including long products sales through trading companies </t>
    </r>
  </si>
  <si>
    <r>
      <t>3</t>
    </r>
    <r>
      <rPr>
        <sz val="8"/>
        <rFont val="Calibri"/>
        <family val="2"/>
        <charset val="204"/>
      </rPr>
      <t xml:space="preserve"> Long steel division prices </t>
    </r>
  </si>
  <si>
    <t>Iron ore shipments to external customers, incl.</t>
  </si>
  <si>
    <t>iron ore concentrate</t>
  </si>
  <si>
    <t>sinter ore</t>
  </si>
  <si>
    <t>Iron ore products</t>
  </si>
  <si>
    <t xml:space="preserve">Cash cost of iron ore concentrate (USD/t) </t>
  </si>
  <si>
    <t xml:space="preserve">Operating income per tonne of iron ore (USD/t) </t>
  </si>
  <si>
    <t>Iron ore total sales (`000 tonnes)</t>
  </si>
  <si>
    <r>
      <t>1</t>
    </r>
    <r>
      <rPr>
        <sz val="8"/>
        <rFont val="Calibri"/>
        <family val="2"/>
        <charset val="204"/>
      </rPr>
      <t xml:space="preserve"> Including sales through trading companies </t>
    </r>
  </si>
  <si>
    <r>
      <t>2</t>
    </r>
    <r>
      <rPr>
        <sz val="8"/>
        <rFont val="Calibri"/>
        <family val="2"/>
        <charset val="204"/>
      </rPr>
      <t xml:space="preserve"> Stoilensky prices </t>
    </r>
  </si>
  <si>
    <t>Rolled products Shipment (000t)</t>
  </si>
  <si>
    <t>Rolled products shipments to external customers, incl.</t>
  </si>
  <si>
    <t>plate</t>
  </si>
  <si>
    <t>Rolled products</t>
  </si>
  <si>
    <t>Operating income / CAPEX</t>
  </si>
  <si>
    <t>CAPEX / Amortisation</t>
  </si>
  <si>
    <t xml:space="preserve">Operating income per tonne of rolled products (USD/t) </t>
  </si>
  <si>
    <t>12M 2014</t>
  </si>
  <si>
    <t>n/a</t>
  </si>
  <si>
    <t>сhange, % y-o-y</t>
  </si>
  <si>
    <t>* Since July 2011 Coke-chemical segment is part of Russian flat products segment, NLMK Dansteel and NLMK Indiana are part of Foreign rolled products segment</t>
  </si>
  <si>
    <t>Debt indicators</t>
  </si>
  <si>
    <t>Purchases and construction of property, plant and 
equipment</t>
  </si>
  <si>
    <t>Russian flat products segment results (IFRS)</t>
  </si>
  <si>
    <t>Russian long products segment results (IFRS)</t>
  </si>
  <si>
    <t xml:space="preserve">slabs </t>
  </si>
  <si>
    <t>Foreign rolled products segment results (IFRS)</t>
  </si>
  <si>
    <t>Mining segment results (IFRS)</t>
  </si>
  <si>
    <t>12M 2015</t>
  </si>
  <si>
    <t>Steel shipments to external customers, incl.1</t>
  </si>
  <si>
    <t xml:space="preserve">Steel products2 </t>
  </si>
  <si>
    <t>Coke3</t>
  </si>
  <si>
    <t>Iron ore Shipment (000t)1</t>
  </si>
  <si>
    <t>Selling price for external customers (USD/t)2</t>
  </si>
  <si>
    <t>Q1 2016</t>
  </si>
  <si>
    <t>H1 2016</t>
  </si>
  <si>
    <t>Q2 2016</t>
  </si>
  <si>
    <t>RUSSIAN FLAT PRODUCTS</t>
  </si>
  <si>
    <t>TOTAL SALES</t>
  </si>
  <si>
    <t>Q2 2015</t>
  </si>
  <si>
    <t>Q3 2015</t>
  </si>
  <si>
    <t>Q4 2015</t>
  </si>
  <si>
    <t>Q3 2016</t>
  </si>
  <si>
    <t>9M 2016</t>
  </si>
  <si>
    <t>Pig iron</t>
  </si>
  <si>
    <t>Hot-rolled steel</t>
  </si>
  <si>
    <t>Cold-rolled steel</t>
  </si>
  <si>
    <t>Galvanized steel</t>
  </si>
  <si>
    <t>Pre-painted steel</t>
  </si>
  <si>
    <t>Dynamo steel</t>
  </si>
  <si>
    <t>Transformer steel</t>
  </si>
  <si>
    <t>Slabs</t>
  </si>
  <si>
    <t>INTERSEGMENTAL SALES</t>
  </si>
  <si>
    <t>SALES TO EXTERNAL CUSTOMERS</t>
  </si>
  <si>
    <t>High value added products</t>
  </si>
  <si>
    <t>High value added products:</t>
  </si>
  <si>
    <t>REVENUE</t>
  </si>
  <si>
    <t>Revenue from external cusomers</t>
  </si>
  <si>
    <t>Other revenue</t>
  </si>
  <si>
    <t>Intersegmental revenue</t>
  </si>
  <si>
    <t>COST OF SALES</t>
  </si>
  <si>
    <t>Iron ore materials</t>
  </si>
  <si>
    <t>Coke and coal</t>
  </si>
  <si>
    <t>Scrap</t>
  </si>
  <si>
    <t>Ferroalloys</t>
  </si>
  <si>
    <t>Other raw materials</t>
  </si>
  <si>
    <t>Electricity</t>
  </si>
  <si>
    <t>Natural gas</t>
  </si>
  <si>
    <t>Other energy resources</t>
  </si>
  <si>
    <t xml:space="preserve">Personnel </t>
  </si>
  <si>
    <t>Other expenses and changes in inventories</t>
  </si>
  <si>
    <t>Depreciation</t>
  </si>
  <si>
    <t>GROSS PROFIT</t>
  </si>
  <si>
    <t>OPERATING PROFIT</t>
  </si>
  <si>
    <t>PROFIT FOR THE PERIOD</t>
  </si>
  <si>
    <t>* Depreciation and amortization</t>
  </si>
  <si>
    <t>CAPEX</t>
  </si>
  <si>
    <t>REVENUE / TONNE</t>
  </si>
  <si>
    <t>EBITDA / TONNE</t>
  </si>
  <si>
    <t>SLAB CASH COST</t>
  </si>
  <si>
    <t>SEGMENT SALES</t>
  </si>
  <si>
    <t>PROFIT AND LOSS</t>
  </si>
  <si>
    <t>MULTIPLIES &amp; OTHER INDICATORS</t>
  </si>
  <si>
    <t>Q4 2014</t>
  </si>
  <si>
    <t>Q4 2016</t>
  </si>
  <si>
    <t>Q1 2017</t>
  </si>
  <si>
    <t>Russian Flat Products</t>
  </si>
  <si>
    <t>-</t>
  </si>
  <si>
    <t>HRC</t>
  </si>
  <si>
    <t>CRC</t>
  </si>
  <si>
    <t>HDG</t>
  </si>
  <si>
    <t>Coated</t>
  </si>
  <si>
    <t>Dynamo</t>
  </si>
  <si>
    <t>Transformer</t>
  </si>
  <si>
    <t>NLMK USA</t>
  </si>
  <si>
    <t>Dansteel</t>
  </si>
  <si>
    <t>Russian Long Products</t>
  </si>
  <si>
    <t>Billets</t>
  </si>
  <si>
    <t>Metalware</t>
  </si>
  <si>
    <t>Mining</t>
  </si>
  <si>
    <t>Iron ore concentrate</t>
  </si>
  <si>
    <t>Sinter ore</t>
  </si>
  <si>
    <t>Plates</t>
  </si>
  <si>
    <t>NLMK Group</t>
  </si>
  <si>
    <t>USD</t>
  </si>
  <si>
    <t>RUSSIAN LONG PRODUCTS</t>
  </si>
  <si>
    <t>MINING</t>
  </si>
  <si>
    <t>Long products</t>
  </si>
  <si>
    <t>2014</t>
  </si>
  <si>
    <t>2015</t>
  </si>
  <si>
    <t>Multiples</t>
  </si>
  <si>
    <t>Margin (%)</t>
  </si>
  <si>
    <t>Profitability</t>
  </si>
  <si>
    <t>Other</t>
  </si>
  <si>
    <t>Semi-finished products</t>
  </si>
  <si>
    <t>Flat products</t>
  </si>
  <si>
    <t>Consolidated sales</t>
  </si>
  <si>
    <t>SALES BY PRODUCT</t>
  </si>
  <si>
    <t>Russia</t>
  </si>
  <si>
    <t>EU</t>
  </si>
  <si>
    <t>SALES BY REGION</t>
  </si>
  <si>
    <t>M. East (incl. Turkey)</t>
  </si>
  <si>
    <t>North America</t>
  </si>
  <si>
    <t>South East Asia</t>
  </si>
  <si>
    <t>Pellets</t>
  </si>
  <si>
    <t>REVENUE BY PRODUCT</t>
  </si>
  <si>
    <t>REVENUE BY REGION</t>
  </si>
  <si>
    <t>Longs</t>
  </si>
  <si>
    <t>Other products</t>
  </si>
  <si>
    <t>EBITDA MARGIN</t>
  </si>
  <si>
    <t>IRON ORE CONCENTRATE CASH COST</t>
  </si>
  <si>
    <t>*High value added products</t>
  </si>
  <si>
    <r>
      <t xml:space="preserve">REVENUE PER TONNE FROM EXTERNAL CUSTOMERS </t>
    </r>
    <r>
      <rPr>
        <b/>
        <sz val="9"/>
        <color rgb="FFC00000"/>
        <rFont val="Calibri"/>
        <family val="2"/>
        <charset val="204"/>
        <scheme val="minor"/>
      </rPr>
      <t>*</t>
    </r>
  </si>
  <si>
    <t>* Revenue per tonne includes all transportation expenses</t>
  </si>
  <si>
    <t>Based on IFRS consolidated financial results &amp; management accounts</t>
  </si>
  <si>
    <t>CONTENT</t>
  </si>
  <si>
    <t>Key indicators</t>
  </si>
  <si>
    <t>=&gt;</t>
  </si>
  <si>
    <t>link</t>
  </si>
  <si>
    <t>Group sales (product &amp; region)</t>
  </si>
  <si>
    <t>Consolidated statement of financial position</t>
  </si>
  <si>
    <t>Historical data</t>
  </si>
  <si>
    <t>kT</t>
  </si>
  <si>
    <t>USD/t</t>
  </si>
  <si>
    <t>M'USD</t>
  </si>
  <si>
    <t>Consolidated statement of profit or loss (in M'USD)</t>
  </si>
  <si>
    <t>Consolidated statement of cash flows (in M'USD)</t>
  </si>
  <si>
    <t>Consolidated statement of financial position (in M'USD)</t>
  </si>
  <si>
    <t>1Q06</t>
  </si>
  <si>
    <t>H106</t>
  </si>
  <si>
    <t>9M06</t>
  </si>
  <si>
    <t>12M06</t>
  </si>
  <si>
    <t>1Q07</t>
  </si>
  <si>
    <t>H107</t>
  </si>
  <si>
    <t>9M07</t>
  </si>
  <si>
    <t>12M07</t>
  </si>
  <si>
    <t>1Q08</t>
  </si>
  <si>
    <t>H108</t>
  </si>
  <si>
    <t>9M08</t>
  </si>
  <si>
    <t>12M08</t>
  </si>
  <si>
    <t>1Q09</t>
  </si>
  <si>
    <t>H109</t>
  </si>
  <si>
    <t>9M09</t>
  </si>
  <si>
    <t>12M09</t>
  </si>
  <si>
    <t>1Q10</t>
  </si>
  <si>
    <t>H110</t>
  </si>
  <si>
    <t>9M10</t>
  </si>
  <si>
    <t>12M10</t>
  </si>
  <si>
    <t>1Q11</t>
  </si>
  <si>
    <t>H111</t>
  </si>
  <si>
    <t>9M11</t>
  </si>
  <si>
    <t>12M11</t>
  </si>
  <si>
    <t>1Q12</t>
  </si>
  <si>
    <t>H112</t>
  </si>
  <si>
    <t>9M12</t>
  </si>
  <si>
    <t>12M12</t>
  </si>
  <si>
    <t>Steel production</t>
  </si>
  <si>
    <t>Base dividend per share (USD)</t>
  </si>
  <si>
    <t>* Debt to Equity ratio = Total Debt/Total Equity</t>
  </si>
  <si>
    <t>2016</t>
  </si>
  <si>
    <t>SALES</t>
  </si>
  <si>
    <r>
      <t xml:space="preserve">REVENUE PER TONNE </t>
    </r>
    <r>
      <rPr>
        <b/>
        <sz val="9"/>
        <color rgb="FFC00000"/>
        <rFont val="Calibri"/>
        <family val="2"/>
        <charset val="204"/>
        <scheme val="minor"/>
      </rPr>
      <t>*</t>
    </r>
  </si>
  <si>
    <t>Q2 2017</t>
  </si>
  <si>
    <t>Q3 2017</t>
  </si>
  <si>
    <t>H1 2017</t>
  </si>
  <si>
    <t>9M 2017</t>
  </si>
  <si>
    <t>1Q13</t>
  </si>
  <si>
    <t>H113</t>
  </si>
  <si>
    <t>9M13</t>
  </si>
  <si>
    <t>12M13</t>
  </si>
  <si>
    <t>1Q14</t>
  </si>
  <si>
    <t>H114</t>
  </si>
  <si>
    <t>9M14</t>
  </si>
  <si>
    <t>12M14</t>
  </si>
  <si>
    <r>
      <t>Cash cost of slabs (USD/t)</t>
    </r>
    <r>
      <rPr>
        <sz val="10"/>
        <color indexed="10"/>
        <rFont val="Calibri"/>
        <family val="2"/>
        <charset val="204"/>
        <scheme val="minor"/>
      </rPr>
      <t xml:space="preserve"> </t>
    </r>
  </si>
  <si>
    <t>Cash received in course of bankruptcy proceedings</t>
  </si>
  <si>
    <t>Disposal of assets to an entity under common control</t>
  </si>
  <si>
    <t>Dividends to non-controlling shareholders</t>
  </si>
  <si>
    <t>Dividends payable</t>
  </si>
  <si>
    <t>ST deposites</t>
  </si>
  <si>
    <t>NLMK Dansteel</t>
  </si>
  <si>
    <t>Steel production, '000 t*</t>
  </si>
  <si>
    <t>*Without NBH</t>
  </si>
  <si>
    <t>Steel production, '000 t**</t>
  </si>
  <si>
    <t>**With NBH</t>
  </si>
  <si>
    <t>%</t>
  </si>
  <si>
    <t>Q4 2017</t>
  </si>
  <si>
    <t>2017</t>
  </si>
  <si>
    <t>12M 2017</t>
  </si>
  <si>
    <t>Income tax paid</t>
  </si>
  <si>
    <t>Steel sales, '000 t</t>
  </si>
  <si>
    <t>Q1 2018</t>
  </si>
  <si>
    <t>Acquisition of non-controlling interest</t>
  </si>
  <si>
    <t>Central and South America</t>
  </si>
  <si>
    <t>CIS</t>
  </si>
  <si>
    <t>Transportation services</t>
  </si>
  <si>
    <t>Unit</t>
  </si>
  <si>
    <t>Crude steel production</t>
  </si>
  <si>
    <t>Total sales</t>
  </si>
  <si>
    <t>EBITDA margin</t>
  </si>
  <si>
    <t>EBITDA/tonn of sales</t>
  </si>
  <si>
    <t>EBITDA/tonn of production</t>
  </si>
  <si>
    <t>Q2 2018</t>
  </si>
  <si>
    <t>H1 2018</t>
  </si>
  <si>
    <t>Change in impairment allowance for inventories and accounts receivable</t>
  </si>
  <si>
    <t>Placement of bank deposits</t>
  </si>
  <si>
    <t>Withdrawal of bank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</si>
</sst>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"/>
    <numFmt numFmtId="165" formatCode="#,##0.0"/>
    <numFmt numFmtId="166" formatCode="#,##0;\(#,##0\);\-"/>
    <numFmt numFmtId="167" formatCode="#,##0.0;\(#,##0.0\);\-"/>
    <numFmt numFmtId="168" formatCode="#,##0.00;\(#,##0.00\);\-"/>
    <numFmt numFmtId="169" formatCode="#,##0.000;\(#,##0.000\);\-"/>
    <numFmt numFmtId="170" formatCode="0.0%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vertAlign val="superscript"/>
      <sz val="8"/>
      <color indexed="63"/>
      <name val="Calibri"/>
      <family val="2"/>
      <charset val="204"/>
      <scheme val="minor"/>
    </font>
    <font>
      <sz val="8"/>
      <color indexed="63"/>
      <name val="Calibri"/>
      <family val="2"/>
      <charset val="204"/>
    </font>
    <font>
      <b/>
      <vertAlign val="superscript"/>
      <sz val="8"/>
      <color indexed="63"/>
      <name val="Calibri"/>
      <family val="2"/>
      <charset val="204"/>
    </font>
    <font>
      <b/>
      <vertAlign val="superscript"/>
      <sz val="8"/>
      <name val="Calibri"/>
      <family val="2"/>
      <charset val="204"/>
    </font>
    <font>
      <vertAlign val="superscript"/>
      <sz val="8"/>
      <name val="Calibri"/>
      <family val="2"/>
      <charset val="204"/>
      <scheme val="minor"/>
    </font>
    <font>
      <sz val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57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u/>
      <sz val="10"/>
      <color rgb="FF0070C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7" fillId="12" borderId="3" applyNumberFormat="0" applyFont="0" applyAlignment="0"/>
    <xf numFmtId="0" fontId="37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166" fontId="30" fillId="10" borderId="0" xfId="0" applyNumberFormat="1" applyFont="1" applyFill="1" applyAlignment="1">
      <alignment horizontal="left" vertical="top" wrapText="1"/>
    </xf>
    <xf numFmtId="0" fontId="3" fillId="2" borderId="0" xfId="3" applyFill="1"/>
    <xf numFmtId="0" fontId="4" fillId="2" borderId="0" xfId="3" applyFont="1" applyFill="1"/>
    <xf numFmtId="0" fontId="5" fillId="2" borderId="0" xfId="3" applyFont="1" applyFill="1"/>
    <xf numFmtId="0" fontId="6" fillId="2" borderId="0" xfId="3" applyFont="1" applyFill="1"/>
    <xf numFmtId="0" fontId="3" fillId="3" borderId="0" xfId="3" applyFill="1"/>
    <xf numFmtId="0" fontId="3" fillId="4" borderId="0" xfId="3" applyFont="1" applyFill="1"/>
    <xf numFmtId="0" fontId="3" fillId="4" borderId="0" xfId="3" applyFill="1"/>
    <xf numFmtId="49" fontId="3" fillId="4" borderId="0" xfId="3" applyNumberFormat="1" applyFont="1" applyFill="1"/>
    <xf numFmtId="0" fontId="11" fillId="4" borderId="0" xfId="4" applyNumberFormat="1" applyFont="1" applyFill="1" applyBorder="1" applyAlignment="1">
      <alignment vertical="center"/>
    </xf>
    <xf numFmtId="0" fontId="0" fillId="4" borderId="0" xfId="0" applyFill="1"/>
    <xf numFmtId="0" fontId="10" fillId="4" borderId="0" xfId="4" applyNumberFormat="1" applyFont="1" applyFill="1" applyBorder="1" applyAlignment="1">
      <alignment vertical="center"/>
    </xf>
    <xf numFmtId="0" fontId="7" fillId="4" borderId="0" xfId="0" applyFont="1" applyFill="1"/>
    <xf numFmtId="0" fontId="12" fillId="4" borderId="0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0" xfId="0" applyFont="1" applyFill="1" applyBorder="1"/>
    <xf numFmtId="3" fontId="0" fillId="4" borderId="0" xfId="0" applyNumberFormat="1" applyFill="1"/>
    <xf numFmtId="165" fontId="0" fillId="4" borderId="0" xfId="0" applyNumberFormat="1" applyFill="1"/>
    <xf numFmtId="0" fontId="21" fillId="4" borderId="0" xfId="0" applyFont="1" applyFill="1" applyAlignment="1">
      <alignment horizontal="right"/>
    </xf>
    <xf numFmtId="0" fontId="23" fillId="4" borderId="0" xfId="0" applyFont="1" applyFill="1"/>
    <xf numFmtId="9" fontId="21" fillId="4" borderId="0" xfId="2" applyFont="1" applyFill="1"/>
    <xf numFmtId="3" fontId="8" fillId="4" borderId="0" xfId="0" applyNumberFormat="1" applyFont="1" applyFill="1"/>
    <xf numFmtId="0" fontId="6" fillId="4" borderId="0" xfId="0" applyFont="1" applyFill="1"/>
    <xf numFmtId="9" fontId="25" fillId="4" borderId="0" xfId="2" applyFont="1" applyFill="1"/>
    <xf numFmtId="3" fontId="0" fillId="4" borderId="0" xfId="0" applyNumberFormat="1" applyFill="1" applyAlignment="1">
      <alignment horizontal="right"/>
    </xf>
    <xf numFmtId="0" fontId="8" fillId="4" borderId="0" xfId="0" applyFont="1" applyFill="1"/>
    <xf numFmtId="0" fontId="21" fillId="4" borderId="0" xfId="0" applyFont="1" applyFill="1" applyAlignment="1">
      <alignment horizontal="left" indent="2"/>
    </xf>
    <xf numFmtId="0" fontId="0" fillId="4" borderId="0" xfId="0" applyFill="1" applyAlignment="1">
      <alignment wrapText="1"/>
    </xf>
    <xf numFmtId="0" fontId="8" fillId="4" borderId="0" xfId="0" applyFont="1" applyFill="1" applyAlignment="1">
      <alignment horizontal="right"/>
    </xf>
    <xf numFmtId="9" fontId="0" fillId="4" borderId="0" xfId="2" applyFont="1" applyFill="1"/>
    <xf numFmtId="1" fontId="0" fillId="4" borderId="0" xfId="0" applyNumberFormat="1" applyFill="1"/>
    <xf numFmtId="0" fontId="0" fillId="4" borderId="2" xfId="0" applyFill="1" applyBorder="1"/>
    <xf numFmtId="0" fontId="15" fillId="4" borderId="0" xfId="0" applyFont="1" applyFill="1" applyBorder="1"/>
    <xf numFmtId="0" fontId="14" fillId="4" borderId="0" xfId="0" applyFont="1" applyFill="1" applyBorder="1"/>
    <xf numFmtId="164" fontId="0" fillId="4" borderId="0" xfId="0" applyNumberFormat="1" applyFill="1"/>
    <xf numFmtId="3" fontId="8" fillId="4" borderId="0" xfId="0" applyNumberFormat="1" applyFont="1" applyFill="1" applyAlignment="1">
      <alignment horizontal="right"/>
    </xf>
    <xf numFmtId="1" fontId="14" fillId="4" borderId="0" xfId="0" applyNumberFormat="1" applyFont="1" applyFill="1" applyBorder="1" applyAlignment="1">
      <alignment horizontal="center"/>
    </xf>
    <xf numFmtId="9" fontId="0" fillId="4" borderId="0" xfId="0" applyNumberFormat="1" applyFill="1"/>
    <xf numFmtId="1" fontId="14" fillId="4" borderId="2" xfId="0" applyNumberFormat="1" applyFont="1" applyFill="1" applyBorder="1" applyAlignment="1">
      <alignment horizontal="center"/>
    </xf>
    <xf numFmtId="0" fontId="19" fillId="4" borderId="0" xfId="0" applyFont="1" applyFill="1"/>
    <xf numFmtId="9" fontId="22" fillId="4" borderId="0" xfId="2" applyFont="1" applyFill="1"/>
    <xf numFmtId="0" fontId="24" fillId="4" borderId="0" xfId="0" applyFont="1" applyFill="1"/>
    <xf numFmtId="1" fontId="8" fillId="4" borderId="0" xfId="0" applyNumberFormat="1" applyFont="1" applyFill="1"/>
    <xf numFmtId="1" fontId="0" fillId="4" borderId="2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horizontal="right"/>
    </xf>
    <xf numFmtId="0" fontId="13" fillId="4" borderId="0" xfId="3" applyFont="1" applyFill="1" applyBorder="1" applyAlignment="1">
      <alignment horizontal="right"/>
    </xf>
    <xf numFmtId="0" fontId="14" fillId="4" borderId="0" xfId="3" applyFont="1" applyFill="1" applyBorder="1"/>
    <xf numFmtId="1" fontId="14" fillId="4" borderId="0" xfId="3" applyNumberFormat="1" applyFont="1" applyFill="1" applyBorder="1" applyAlignment="1">
      <alignment horizontal="center"/>
    </xf>
    <xf numFmtId="164" fontId="0" fillId="4" borderId="0" xfId="0" applyNumberFormat="1" applyFill="1" applyAlignment="1">
      <alignment horizontal="right"/>
    </xf>
    <xf numFmtId="0" fontId="0" fillId="4" borderId="0" xfId="0" applyFill="1" applyAlignment="1">
      <alignment horizontal="left" indent="1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left" indent="2"/>
    </xf>
    <xf numFmtId="0" fontId="2" fillId="4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/>
    <xf numFmtId="9" fontId="25" fillId="4" borderId="0" xfId="2" applyFont="1" applyFill="1" applyAlignment="1">
      <alignment horizontal="right"/>
    </xf>
    <xf numFmtId="1" fontId="0" fillId="4" borderId="0" xfId="0" applyNumberFormat="1" applyFill="1" applyBorder="1"/>
    <xf numFmtId="3" fontId="0" fillId="4" borderId="0" xfId="0" applyNumberFormat="1" applyFill="1" applyBorder="1" applyAlignment="1">
      <alignment horizontal="right"/>
    </xf>
    <xf numFmtId="9" fontId="21" fillId="4" borderId="0" xfId="2" applyFont="1" applyFill="1" applyAlignment="1">
      <alignment horizontal="right"/>
    </xf>
    <xf numFmtId="0" fontId="26" fillId="4" borderId="0" xfId="0" applyFont="1" applyFill="1"/>
    <xf numFmtId="166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 vertical="center"/>
    </xf>
    <xf numFmtId="166" fontId="29" fillId="0" borderId="0" xfId="0" applyNumberFormat="1" applyFont="1" applyAlignment="1">
      <alignment vertical="center"/>
    </xf>
    <xf numFmtId="166" fontId="33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vertical="center"/>
    </xf>
    <xf numFmtId="166" fontId="32" fillId="5" borderId="0" xfId="0" applyNumberFormat="1" applyFont="1" applyFill="1" applyAlignment="1">
      <alignment horizontal="center" vertical="center"/>
    </xf>
    <xf numFmtId="0" fontId="32" fillId="5" borderId="0" xfId="0" applyNumberFormat="1" applyFont="1" applyFill="1" applyAlignment="1">
      <alignment horizontal="center" vertical="center"/>
    </xf>
    <xf numFmtId="166" fontId="27" fillId="6" borderId="0" xfId="0" applyNumberFormat="1" applyFont="1" applyFill="1" applyAlignment="1">
      <alignment vertical="center"/>
    </xf>
    <xf numFmtId="166" fontId="27" fillId="6" borderId="0" xfId="0" applyNumberFormat="1" applyFont="1" applyFill="1" applyAlignment="1">
      <alignment horizontal="center" vertical="center"/>
    </xf>
    <xf numFmtId="166" fontId="28" fillId="7" borderId="0" xfId="0" applyNumberFormat="1" applyFont="1" applyFill="1" applyAlignment="1">
      <alignment vertical="center"/>
    </xf>
    <xf numFmtId="166" fontId="27" fillId="7" borderId="0" xfId="0" applyNumberFormat="1" applyFont="1" applyFill="1" applyAlignment="1">
      <alignment vertical="center"/>
    </xf>
    <xf numFmtId="166" fontId="27" fillId="7" borderId="0" xfId="0" applyNumberFormat="1" applyFont="1" applyFill="1" applyAlignment="1">
      <alignment horizontal="center" vertical="center"/>
    </xf>
    <xf numFmtId="166" fontId="28" fillId="11" borderId="0" xfId="0" applyNumberFormat="1" applyFont="1" applyFill="1" applyAlignment="1">
      <alignment vertical="center"/>
    </xf>
    <xf numFmtId="166" fontId="27" fillId="11" borderId="0" xfId="0" applyNumberFormat="1" applyFont="1" applyFill="1" applyAlignment="1">
      <alignment vertical="center"/>
    </xf>
    <xf numFmtId="166" fontId="27" fillId="11" borderId="0" xfId="0" applyNumberFormat="1" applyFont="1" applyFill="1" applyAlignment="1">
      <alignment horizontal="center" vertical="center"/>
    </xf>
    <xf numFmtId="166" fontId="32" fillId="6" borderId="0" xfId="0" applyNumberFormat="1" applyFont="1" applyFill="1" applyAlignment="1">
      <alignment vertical="center"/>
    </xf>
    <xf numFmtId="166" fontId="30" fillId="8" borderId="0" xfId="0" applyNumberFormat="1" applyFont="1" applyFill="1" applyAlignment="1">
      <alignment vertical="center"/>
    </xf>
    <xf numFmtId="166" fontId="31" fillId="8" borderId="0" xfId="0" applyNumberFormat="1" applyFont="1" applyFill="1" applyAlignment="1">
      <alignment vertical="center"/>
    </xf>
    <xf numFmtId="166" fontId="30" fillId="10" borderId="0" xfId="0" applyNumberFormat="1" applyFont="1" applyFill="1" applyAlignment="1">
      <alignment vertical="center"/>
    </xf>
    <xf numFmtId="166" fontId="31" fillId="10" borderId="0" xfId="0" applyNumberFormat="1" applyFont="1" applyFill="1" applyAlignment="1">
      <alignment vertical="center"/>
    </xf>
    <xf numFmtId="166" fontId="27" fillId="4" borderId="0" xfId="0" applyNumberFormat="1" applyFont="1" applyFill="1" applyAlignment="1">
      <alignment vertical="center"/>
    </xf>
    <xf numFmtId="166" fontId="29" fillId="4" borderId="0" xfId="0" applyNumberFormat="1" applyFont="1" applyFill="1" applyAlignment="1">
      <alignment vertical="center"/>
    </xf>
    <xf numFmtId="166" fontId="28" fillId="4" borderId="0" xfId="0" applyNumberFormat="1" applyFont="1" applyFill="1" applyAlignment="1">
      <alignment vertical="center"/>
    </xf>
    <xf numFmtId="166" fontId="27" fillId="4" borderId="0" xfId="0" applyNumberFormat="1" applyFont="1" applyFill="1" applyAlignment="1">
      <alignment horizontal="center" vertical="center"/>
    </xf>
    <xf numFmtId="166" fontId="29" fillId="4" borderId="0" xfId="0" applyNumberFormat="1" applyFont="1" applyFill="1" applyAlignment="1">
      <alignment horizontal="left" vertical="center" indent="1"/>
    </xf>
    <xf numFmtId="166" fontId="29" fillId="4" borderId="0" xfId="0" applyNumberFormat="1" applyFont="1" applyFill="1" applyAlignment="1">
      <alignment horizontal="center" vertical="center"/>
    </xf>
    <xf numFmtId="166" fontId="28" fillId="4" borderId="0" xfId="0" applyNumberFormat="1" applyFont="1" applyFill="1" applyAlignment="1">
      <alignment horizontal="center" vertical="center"/>
    </xf>
    <xf numFmtId="166" fontId="27" fillId="4" borderId="0" xfId="0" applyNumberFormat="1" applyFont="1" applyFill="1" applyBorder="1" applyAlignment="1">
      <alignment vertical="center"/>
    </xf>
    <xf numFmtId="166" fontId="31" fillId="4" borderId="0" xfId="0" applyNumberFormat="1" applyFont="1" applyFill="1" applyAlignment="1">
      <alignment vertical="center"/>
    </xf>
    <xf numFmtId="166" fontId="31" fillId="4" borderId="0" xfId="0" applyNumberFormat="1" applyFont="1" applyFill="1" applyAlignment="1">
      <alignment horizontal="center" vertical="center"/>
    </xf>
    <xf numFmtId="166" fontId="27" fillId="9" borderId="0" xfId="0" applyNumberFormat="1" applyFont="1" applyFill="1" applyAlignment="1">
      <alignment vertical="center"/>
    </xf>
    <xf numFmtId="166" fontId="27" fillId="9" borderId="0" xfId="0" applyNumberFormat="1" applyFont="1" applyFill="1" applyAlignment="1">
      <alignment horizontal="center" vertical="center"/>
    </xf>
    <xf numFmtId="166" fontId="30" fillId="10" borderId="0" xfId="0" applyNumberFormat="1" applyFont="1" applyFill="1" applyAlignment="1">
      <alignment horizontal="center" vertical="center"/>
    </xf>
    <xf numFmtId="166" fontId="30" fillId="8" borderId="0" xfId="0" applyNumberFormat="1" applyFont="1" applyFill="1" applyAlignment="1">
      <alignment horizontal="center" vertical="center"/>
    </xf>
    <xf numFmtId="166" fontId="35" fillId="4" borderId="0" xfId="0" applyNumberFormat="1" applyFont="1" applyFill="1" applyAlignment="1">
      <alignment vertical="center"/>
    </xf>
    <xf numFmtId="166" fontId="35" fillId="4" borderId="0" xfId="0" applyNumberFormat="1" applyFont="1" applyFill="1" applyAlignment="1">
      <alignment horizontal="center" vertical="center"/>
    </xf>
    <xf numFmtId="9" fontId="27" fillId="4" borderId="0" xfId="2" applyFont="1" applyFill="1" applyAlignment="1">
      <alignment horizontal="center" vertical="center"/>
    </xf>
    <xf numFmtId="166" fontId="28" fillId="4" borderId="0" xfId="0" applyNumberFormat="1" applyFont="1" applyFill="1" applyAlignment="1">
      <alignment vertical="center" wrapText="1"/>
    </xf>
    <xf numFmtId="166" fontId="27" fillId="4" borderId="0" xfId="0" applyNumberFormat="1" applyFont="1" applyFill="1" applyAlignment="1">
      <alignment vertical="center" wrapText="1"/>
    </xf>
    <xf numFmtId="166" fontId="27" fillId="4" borderId="0" xfId="0" applyNumberFormat="1" applyFont="1" applyFill="1" applyAlignment="1">
      <alignment horizontal="left" vertical="center" indent="1"/>
    </xf>
    <xf numFmtId="166" fontId="27" fillId="4" borderId="0" xfId="0" applyNumberFormat="1" applyFont="1" applyFill="1" applyAlignment="1">
      <alignment horizontal="left" vertical="center" wrapText="1" indent="1"/>
    </xf>
    <xf numFmtId="166" fontId="28" fillId="7" borderId="0" xfId="0" applyNumberFormat="1" applyFont="1" applyFill="1" applyAlignment="1">
      <alignment horizontal="center" vertical="center"/>
    </xf>
    <xf numFmtId="167" fontId="27" fillId="4" borderId="0" xfId="0" applyNumberFormat="1" applyFont="1" applyFill="1" applyAlignment="1">
      <alignment horizontal="center" vertical="center"/>
    </xf>
    <xf numFmtId="168" fontId="27" fillId="4" borderId="0" xfId="0" applyNumberFormat="1" applyFont="1" applyFill="1" applyAlignment="1">
      <alignment horizontal="center" vertical="center"/>
    </xf>
    <xf numFmtId="169" fontId="27" fillId="4" borderId="0" xfId="0" applyNumberFormat="1" applyFont="1" applyFill="1" applyAlignment="1">
      <alignment horizontal="center" vertical="center"/>
    </xf>
    <xf numFmtId="9" fontId="27" fillId="9" borderId="0" xfId="2" applyFont="1" applyFill="1" applyAlignment="1">
      <alignment horizontal="center" vertical="center"/>
    </xf>
    <xf numFmtId="166" fontId="27" fillId="4" borderId="0" xfId="0" applyNumberFormat="1" applyFont="1" applyFill="1" applyAlignment="1">
      <alignment horizontal="left" vertical="center"/>
    </xf>
    <xf numFmtId="166" fontId="36" fillId="4" borderId="0" xfId="0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166" fontId="33" fillId="5" borderId="0" xfId="0" applyNumberFormat="1" applyFont="1" applyFill="1" applyAlignment="1">
      <alignment horizontal="center" vertical="center"/>
    </xf>
    <xf numFmtId="166" fontId="32" fillId="11" borderId="0" xfId="0" applyNumberFormat="1" applyFont="1" applyFill="1" applyAlignment="1">
      <alignment vertical="center"/>
    </xf>
    <xf numFmtId="166" fontId="32" fillId="7" borderId="0" xfId="0" applyNumberFormat="1" applyFont="1" applyFill="1" applyAlignment="1">
      <alignment vertical="center"/>
    </xf>
    <xf numFmtId="0" fontId="32" fillId="5" borderId="0" xfId="0" quotePrefix="1" applyNumberFormat="1" applyFont="1" applyFill="1" applyAlignment="1">
      <alignment horizontal="center" vertical="center"/>
    </xf>
    <xf numFmtId="166" fontId="32" fillId="5" borderId="0" xfId="0" quotePrefix="1" applyNumberFormat="1" applyFont="1" applyFill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0" fontId="38" fillId="4" borderId="0" xfId="10" applyFont="1" applyFill="1" applyBorder="1"/>
    <xf numFmtId="0" fontId="39" fillId="4" borderId="0" xfId="10" applyFont="1" applyFill="1" applyBorder="1"/>
    <xf numFmtId="0" fontId="6" fillId="4" borderId="0" xfId="10" applyFont="1" applyFill="1" applyBorder="1"/>
    <xf numFmtId="0" fontId="42" fillId="4" borderId="4" xfId="10" applyFont="1" applyFill="1" applyBorder="1" applyAlignment="1">
      <alignment horizontal="left"/>
    </xf>
    <xf numFmtId="0" fontId="43" fillId="6" borderId="4" xfId="10" applyFont="1" applyFill="1" applyBorder="1" applyAlignment="1">
      <alignment horizontal="right"/>
    </xf>
    <xf numFmtId="3" fontId="6" fillId="4" borderId="0" xfId="10" applyNumberFormat="1" applyFont="1" applyFill="1" applyBorder="1" applyAlignment="1">
      <alignment horizontal="right"/>
    </xf>
    <xf numFmtId="0" fontId="6" fillId="4" borderId="0" xfId="10" applyFont="1" applyFill="1" applyBorder="1" applyAlignment="1">
      <alignment horizontal="right"/>
    </xf>
    <xf numFmtId="9" fontId="44" fillId="4" borderId="0" xfId="11" applyNumberFormat="1" applyFont="1" applyFill="1" applyBorder="1" applyAlignment="1">
      <alignment horizontal="right"/>
    </xf>
    <xf numFmtId="9" fontId="6" fillId="4" borderId="0" xfId="10" applyNumberFormat="1" applyFont="1" applyFill="1" applyBorder="1" applyAlignment="1">
      <alignment horizontal="right"/>
    </xf>
    <xf numFmtId="9" fontId="6" fillId="4" borderId="0" xfId="11" applyNumberFormat="1" applyFont="1" applyFill="1" applyBorder="1" applyAlignment="1">
      <alignment horizontal="right"/>
    </xf>
    <xf numFmtId="1" fontId="44" fillId="4" borderId="0" xfId="10" applyNumberFormat="1" applyFont="1" applyFill="1" applyBorder="1" applyAlignment="1">
      <alignment horizontal="right"/>
    </xf>
    <xf numFmtId="1" fontId="6" fillId="4" borderId="0" xfId="10" applyNumberFormat="1" applyFont="1" applyFill="1" applyBorder="1" applyAlignment="1">
      <alignment horizontal="right"/>
    </xf>
    <xf numFmtId="0" fontId="6" fillId="4" borderId="4" xfId="10" applyFont="1" applyFill="1" applyBorder="1"/>
    <xf numFmtId="3" fontId="6" fillId="4" borderId="4" xfId="10" applyNumberFormat="1" applyFont="1" applyFill="1" applyBorder="1" applyAlignment="1">
      <alignment horizontal="right"/>
    </xf>
    <xf numFmtId="0" fontId="6" fillId="4" borderId="4" xfId="10" applyFont="1" applyFill="1" applyBorder="1" applyAlignment="1">
      <alignment horizontal="right"/>
    </xf>
    <xf numFmtId="0" fontId="6" fillId="4" borderId="0" xfId="10" applyFont="1" applyFill="1" applyBorder="1" applyAlignment="1">
      <alignment horizontal="left"/>
    </xf>
    <xf numFmtId="0" fontId="6" fillId="4" borderId="4" xfId="10" applyFont="1" applyFill="1" applyBorder="1" applyAlignment="1">
      <alignment horizontal="left"/>
    </xf>
    <xf numFmtId="2" fontId="6" fillId="4" borderId="4" xfId="10" applyNumberFormat="1" applyFont="1" applyFill="1" applyBorder="1" applyAlignment="1">
      <alignment horizontal="right"/>
    </xf>
    <xf numFmtId="0" fontId="42" fillId="4" borderId="4" xfId="10" applyFont="1" applyFill="1" applyBorder="1"/>
    <xf numFmtId="0" fontId="38" fillId="4" borderId="4" xfId="10" applyFont="1" applyFill="1" applyBorder="1" applyAlignment="1">
      <alignment horizontal="right"/>
    </xf>
    <xf numFmtId="4" fontId="6" fillId="4" borderId="0" xfId="10" applyNumberFormat="1" applyFont="1" applyFill="1" applyBorder="1" applyAlignment="1">
      <alignment horizontal="right"/>
    </xf>
    <xf numFmtId="4" fontId="6" fillId="4" borderId="4" xfId="10" applyNumberFormat="1" applyFont="1" applyFill="1" applyBorder="1" applyAlignment="1">
      <alignment horizontal="right"/>
    </xf>
    <xf numFmtId="0" fontId="40" fillId="4" borderId="0" xfId="10" applyFont="1" applyFill="1" applyBorder="1"/>
    <xf numFmtId="9" fontId="40" fillId="4" borderId="0" xfId="11" applyNumberFormat="1" applyFont="1" applyFill="1" applyBorder="1" applyAlignment="1">
      <alignment horizontal="left"/>
    </xf>
    <xf numFmtId="9" fontId="40" fillId="4" borderId="0" xfId="11" applyNumberFormat="1" applyFont="1" applyFill="1" applyBorder="1" applyAlignment="1">
      <alignment horizontal="center"/>
    </xf>
    <xf numFmtId="0" fontId="41" fillId="4" borderId="0" xfId="10" applyFont="1" applyFill="1" applyBorder="1"/>
    <xf numFmtId="9" fontId="41" fillId="4" borderId="0" xfId="11" applyNumberFormat="1" applyFont="1" applyFill="1" applyBorder="1" applyAlignment="1">
      <alignment horizontal="center"/>
    </xf>
    <xf numFmtId="1" fontId="41" fillId="4" borderId="0" xfId="10" applyNumberFormat="1" applyFont="1" applyFill="1" applyBorder="1" applyAlignment="1">
      <alignment horizontal="center"/>
    </xf>
    <xf numFmtId="168" fontId="41" fillId="4" borderId="0" xfId="10" applyNumberFormat="1" applyFont="1" applyFill="1" applyBorder="1"/>
    <xf numFmtId="168" fontId="27" fillId="9" borderId="0" xfId="0" applyNumberFormat="1" applyFont="1" applyFill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43" fillId="6" borderId="0" xfId="0" applyNumberFormat="1" applyFont="1" applyFill="1" applyAlignment="1">
      <alignment vertical="center"/>
    </xf>
    <xf numFmtId="166" fontId="5" fillId="6" borderId="0" xfId="0" applyNumberFormat="1" applyFont="1" applyFill="1" applyAlignment="1">
      <alignment vertical="center"/>
    </xf>
    <xf numFmtId="166" fontId="23" fillId="0" borderId="0" xfId="0" quotePrefix="1" applyNumberFormat="1" applyFont="1" applyAlignment="1">
      <alignment horizontal="center" vertical="center"/>
    </xf>
    <xf numFmtId="166" fontId="45" fillId="4" borderId="0" xfId="9" applyNumberFormat="1" applyFont="1" applyFill="1" applyAlignment="1">
      <alignment horizontal="center" vertical="center"/>
    </xf>
    <xf numFmtId="166" fontId="46" fillId="4" borderId="0" xfId="0" applyNumberFormat="1" applyFont="1" applyFill="1" applyAlignment="1">
      <alignment vertical="center"/>
    </xf>
    <xf numFmtId="43" fontId="27" fillId="0" borderId="0" xfId="12" applyFont="1" applyAlignment="1">
      <alignment horizontal="center" vertical="center"/>
    </xf>
    <xf numFmtId="9" fontId="27" fillId="4" borderId="0" xfId="0" applyNumberFormat="1" applyFont="1" applyFill="1" applyAlignment="1">
      <alignment horizontal="center" vertical="center"/>
    </xf>
    <xf numFmtId="170" fontId="27" fillId="9" borderId="0" xfId="2" applyNumberFormat="1" applyFont="1" applyFill="1" applyAlignment="1">
      <alignment horizontal="center" vertical="center"/>
    </xf>
    <xf numFmtId="0" fontId="0" fillId="0" borderId="0" xfId="0"/>
    <xf numFmtId="3" fontId="44" fillId="4" borderId="0" xfId="11" applyNumberFormat="1" applyFont="1" applyFill="1" applyBorder="1" applyAlignment="1">
      <alignment horizontal="right"/>
    </xf>
    <xf numFmtId="3" fontId="6" fillId="4" borderId="0" xfId="11" applyNumberFormat="1" applyFont="1" applyFill="1" applyBorder="1" applyAlignment="1">
      <alignment horizontal="right"/>
    </xf>
    <xf numFmtId="9" fontId="44" fillId="4" borderId="0" xfId="10" applyNumberFormat="1" applyFont="1" applyFill="1" applyBorder="1" applyAlignment="1">
      <alignment horizontal="right"/>
    </xf>
    <xf numFmtId="9" fontId="27" fillId="0" borderId="0" xfId="0" applyNumberFormat="1" applyFont="1" applyAlignment="1">
      <alignment vertical="center"/>
    </xf>
    <xf numFmtId="166" fontId="47" fillId="4" borderId="0" xfId="0" applyNumberFormat="1" applyFont="1" applyFill="1" applyAlignment="1">
      <alignment vertical="center"/>
    </xf>
    <xf numFmtId="168" fontId="35" fillId="4" borderId="0" xfId="0" applyNumberFormat="1" applyFont="1" applyFill="1" applyAlignment="1">
      <alignment horizontal="center" vertical="center"/>
    </xf>
    <xf numFmtId="9" fontId="27" fillId="4" borderId="0" xfId="0" applyNumberFormat="1" applyFont="1" applyFill="1" applyAlignment="1">
      <alignment vertical="center"/>
    </xf>
    <xf numFmtId="166" fontId="1" fillId="4" borderId="0" xfId="1" applyNumberFormat="1" applyFill="1" applyAlignment="1">
      <alignment horizontal="center" vertical="center"/>
    </xf>
  </cellXfs>
  <cellStyles count="13">
    <cellStyle name="Calculations" xfId="8"/>
    <cellStyle name="Normal 2" xfId="10"/>
    <cellStyle name="Percent 2" xfId="11"/>
    <cellStyle name="Гиперссылка" xfId="9" builtinId="8"/>
    <cellStyle name="Обычный" xfId="0" builtinId="0"/>
    <cellStyle name="Обычный 11 2" xfId="5"/>
    <cellStyle name="Обычный 2" xfId="3"/>
    <cellStyle name="Обычный_P&amp;L 2003-2006" xfId="4"/>
    <cellStyle name="Процентный" xfId="2" builtinId="5"/>
    <cellStyle name="Процентный 11" xfId="6"/>
    <cellStyle name="Процентный 6" xfId="7"/>
    <cellStyle name="УровеньСтолб_5" xfId="1" builtinId="2" iLevel="4"/>
    <cellStyle name="Финансовый" xfId="12" builtinId="3"/>
  </cellStyles>
  <dxfs count="4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13</xdr:row>
      <xdr:rowOff>142875</xdr:rowOff>
    </xdr:from>
    <xdr:to>
      <xdr:col>10</xdr:col>
      <xdr:colOff>257175</xdr:colOff>
      <xdr:row>26</xdr:row>
      <xdr:rowOff>104775</xdr:rowOff>
    </xdr:to>
    <xdr:sp macro="" textlink="">
      <xdr:nvSpPr>
        <xdr:cNvPr id="2" name="TextBox 1"/>
        <xdr:cNvSpPr txBox="1"/>
      </xdr:nvSpPr>
      <xdr:spPr>
        <a:xfrm>
          <a:off x="1866900" y="2352675"/>
          <a:ext cx="4752975" cy="2066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600">
              <a:solidFill>
                <a:schemeClr val="accent1">
                  <a:lumMod val="75000"/>
                </a:schemeClr>
              </a:solidFill>
            </a:rPr>
            <a:t>NLMK</a:t>
          </a:r>
          <a:r>
            <a:rPr lang="en-US" sz="3600" baseline="0">
              <a:solidFill>
                <a:schemeClr val="accent1">
                  <a:lumMod val="75000"/>
                </a:schemeClr>
              </a:solidFill>
            </a:rPr>
            <a:t> </a:t>
          </a:r>
        </a:p>
        <a:p>
          <a:endParaRPr lang="en-US" sz="1100" baseline="0"/>
        </a:p>
        <a:p>
          <a:r>
            <a:rPr lang="en-US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Investor Relations </a:t>
          </a: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+7 (495) 504 0504</a:t>
          </a:r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ir@nlmk.com </a:t>
          </a:r>
          <a:endParaRPr lang="ru-R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</xdr:rowOff>
    </xdr:from>
    <xdr:to>
      <xdr:col>2</xdr:col>
      <xdr:colOff>505575</xdr:colOff>
      <xdr:row>9</xdr:row>
      <xdr:rowOff>142876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6"/>
          <a:ext cx="1724775" cy="1219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6" name="Рисунок 5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5" name="Рисунок 4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4" name="Рисунок 3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5" name="Рисунок 4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NLMK-USA-MT"/>
      <sheetName val="Лист1"/>
      <sheetName val="Лист2"/>
      <sheetName val="Лист3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>
        <row r="12">
          <cell r="B12" t="str">
            <v>9010</v>
          </cell>
        </row>
      </sheetData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4:H16"/>
  <sheetViews>
    <sheetView tabSelected="1" zoomScaleNormal="100" workbookViewId="0"/>
  </sheetViews>
  <sheetFormatPr defaultRowHeight="12.75" x14ac:dyDescent="0.2"/>
  <cols>
    <col min="1" max="2" width="9.140625" style="8"/>
    <col min="3" max="3" width="12" style="8" bestFit="1" customWidth="1"/>
    <col min="4" max="4" width="9.140625" style="8"/>
    <col min="5" max="5" width="10.28515625" style="8" customWidth="1"/>
    <col min="6" max="16384" width="9.140625" style="8"/>
  </cols>
  <sheetData>
    <row r="4" spans="3:8" s="2" customFormat="1" x14ac:dyDescent="0.2"/>
    <row r="5" spans="3:8" s="2" customFormat="1" x14ac:dyDescent="0.2"/>
    <row r="6" spans="3:8" s="2" customFormat="1" ht="21" x14ac:dyDescent="0.35">
      <c r="D6" s="3" t="s">
        <v>0</v>
      </c>
      <c r="E6" s="4"/>
      <c r="F6" s="4"/>
      <c r="G6" s="4"/>
      <c r="H6" s="4"/>
    </row>
    <row r="7" spans="3:8" s="2" customFormat="1" x14ac:dyDescent="0.2">
      <c r="D7" s="4"/>
      <c r="E7" s="4"/>
      <c r="F7" s="4"/>
      <c r="G7" s="4"/>
      <c r="H7" s="4"/>
    </row>
    <row r="8" spans="3:8" s="2" customFormat="1" x14ac:dyDescent="0.2">
      <c r="D8" s="4" t="s">
        <v>299</v>
      </c>
      <c r="E8" s="4"/>
      <c r="F8" s="4"/>
      <c r="G8" s="4"/>
      <c r="H8" s="4"/>
    </row>
    <row r="9" spans="3:8" s="2" customFormat="1" x14ac:dyDescent="0.2">
      <c r="D9" s="5"/>
      <c r="E9" s="5"/>
      <c r="F9" s="5"/>
      <c r="G9" s="5"/>
      <c r="H9" s="5"/>
    </row>
    <row r="10" spans="3:8" s="2" customFormat="1" x14ac:dyDescent="0.2">
      <c r="D10" s="4"/>
      <c r="E10" s="5"/>
      <c r="F10" s="5"/>
      <c r="G10" s="5"/>
      <c r="H10" s="5"/>
    </row>
    <row r="11" spans="3:8" s="2" customFormat="1" x14ac:dyDescent="0.2"/>
    <row r="12" spans="3:8" s="2" customFormat="1" x14ac:dyDescent="0.2"/>
    <row r="13" spans="3:8" s="6" customFormat="1" x14ac:dyDescent="0.2"/>
    <row r="14" spans="3:8" x14ac:dyDescent="0.2">
      <c r="C14" s="7"/>
    </row>
    <row r="15" spans="3:8" x14ac:dyDescent="0.2">
      <c r="C15" s="7"/>
    </row>
    <row r="16" spans="3:8" x14ac:dyDescent="0.2">
      <c r="C16" s="9"/>
    </row>
  </sheetData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P226"/>
  <sheetViews>
    <sheetView zoomScale="85" zoomScaleNormal="85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12" customHeight="1" zeroHeight="1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3" customWidth="1"/>
    <col min="6" max="7" width="0.85546875" style="63" customWidth="1"/>
    <col min="8" max="8" width="9.140625" style="64" hidden="1" customWidth="1" outlineLevel="1"/>
    <col min="9" max="9" width="9.140625" style="64" customWidth="1" collapsed="1"/>
    <col min="10" max="22" width="9.140625" style="64" customWidth="1"/>
    <col min="23" max="24" width="2.7109375" style="63" customWidth="1"/>
    <col min="25" max="26" width="9.140625" style="64" customWidth="1"/>
    <col min="27" max="29" width="9.140625" style="64" hidden="1" customWidth="1" outlineLevel="1"/>
    <col min="30" max="30" width="9.140625" style="64" customWidth="1" collapsed="1"/>
    <col min="31" max="33" width="9.140625" style="64" hidden="1" customWidth="1" outlineLevel="1"/>
    <col min="34" max="34" width="9.140625" style="64" customWidth="1" collapsed="1"/>
    <col min="35" max="37" width="9.140625" style="64" hidden="1" customWidth="1" outlineLevel="1"/>
    <col min="38" max="38" width="9.140625" style="64" customWidth="1" collapsed="1"/>
    <col min="39" max="40" width="9.140625" style="64" customWidth="1"/>
    <col min="41" max="41" width="9.140625" style="83" customWidth="1"/>
    <col min="42" max="16384" width="9.140625" style="63" hidden="1"/>
  </cols>
  <sheetData>
    <row r="1" spans="1:40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</row>
    <row r="2" spans="1:40" s="11" customFormat="1" ht="32.25" customHeight="1" x14ac:dyDescent="0.25">
      <c r="A2" s="10"/>
    </row>
    <row r="3" spans="1:40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</row>
    <row r="4" spans="1:40" ht="12" customHeight="1" x14ac:dyDescent="0.25">
      <c r="B4" s="67" t="s">
        <v>310</v>
      </c>
      <c r="C4" s="67"/>
      <c r="D4" s="66"/>
      <c r="E4" s="66"/>
      <c r="F4" s="66"/>
      <c r="G4" s="66"/>
      <c r="H4" s="68" t="s">
        <v>248</v>
      </c>
      <c r="I4" s="68" t="s">
        <v>14</v>
      </c>
      <c r="J4" s="68" t="s">
        <v>204</v>
      </c>
      <c r="K4" s="68" t="s">
        <v>205</v>
      </c>
      <c r="L4" s="68" t="s">
        <v>206</v>
      </c>
      <c r="M4" s="68" t="s">
        <v>199</v>
      </c>
      <c r="N4" s="68" t="s">
        <v>201</v>
      </c>
      <c r="O4" s="68" t="s">
        <v>207</v>
      </c>
      <c r="P4" s="68" t="s">
        <v>249</v>
      </c>
      <c r="Q4" s="68" t="s">
        <v>250</v>
      </c>
      <c r="R4" s="68" t="s">
        <v>347</v>
      </c>
      <c r="S4" s="68" t="s">
        <v>348</v>
      </c>
      <c r="T4" s="68" t="s">
        <v>371</v>
      </c>
      <c r="U4" s="68" t="s">
        <v>376</v>
      </c>
      <c r="V4" s="68" t="s">
        <v>387</v>
      </c>
      <c r="W4" s="66"/>
      <c r="X4" s="66"/>
      <c r="Y4" s="69">
        <v>2013</v>
      </c>
      <c r="Z4" s="69" t="s">
        <v>273</v>
      </c>
      <c r="AA4" s="68" t="s">
        <v>14</v>
      </c>
      <c r="AB4" s="69" t="s">
        <v>15</v>
      </c>
      <c r="AC4" s="69" t="s">
        <v>16</v>
      </c>
      <c r="AD4" s="69" t="s">
        <v>274</v>
      </c>
      <c r="AE4" s="68" t="s">
        <v>199</v>
      </c>
      <c r="AF4" s="69" t="s">
        <v>200</v>
      </c>
      <c r="AG4" s="68" t="s">
        <v>208</v>
      </c>
      <c r="AH4" s="115" t="s">
        <v>344</v>
      </c>
      <c r="AI4" s="68" t="s">
        <v>250</v>
      </c>
      <c r="AJ4" s="68" t="s">
        <v>349</v>
      </c>
      <c r="AK4" s="68" t="s">
        <v>350</v>
      </c>
      <c r="AL4" s="68" t="s">
        <v>372</v>
      </c>
      <c r="AM4" s="68" t="s">
        <v>376</v>
      </c>
      <c r="AN4" s="68" t="s">
        <v>388</v>
      </c>
    </row>
    <row r="5" spans="1:40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3"/>
      <c r="X5" s="83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</row>
    <row r="6" spans="1:40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3"/>
      <c r="X6" s="83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</row>
    <row r="7" spans="1:40" ht="12" customHeight="1" x14ac:dyDescent="0.25">
      <c r="A7" s="63"/>
      <c r="B7" s="72" t="s">
        <v>246</v>
      </c>
      <c r="C7" s="73"/>
      <c r="D7" s="73"/>
      <c r="E7" s="73"/>
      <c r="F7" s="73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3"/>
      <c r="X7" s="73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</row>
    <row r="8" spans="1:40" s="83" customFormat="1" ht="5.0999999999999996" customHeight="1" x14ac:dyDescent="0.25"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</row>
    <row r="9" spans="1:40" x14ac:dyDescent="0.25">
      <c r="C9" s="81" t="s">
        <v>221</v>
      </c>
      <c r="D9" s="82"/>
      <c r="E9" s="82"/>
      <c r="F9" s="82"/>
      <c r="G9" s="82"/>
      <c r="H9" s="95">
        <v>2342.7000000000007</v>
      </c>
      <c r="I9" s="95">
        <v>2215.6999999999998</v>
      </c>
      <c r="J9" s="95">
        <v>2140</v>
      </c>
      <c r="K9" s="95">
        <v>2015.5</v>
      </c>
      <c r="L9" s="95">
        <v>1636.8000000000002</v>
      </c>
      <c r="M9" s="95">
        <v>1577</v>
      </c>
      <c r="N9" s="95">
        <v>1869</v>
      </c>
      <c r="O9" s="95">
        <v>2225</v>
      </c>
      <c r="P9" s="95">
        <v>1965</v>
      </c>
      <c r="Q9" s="95">
        <v>2156</v>
      </c>
      <c r="R9" s="95">
        <v>2544</v>
      </c>
      <c r="S9" s="95">
        <v>2551</v>
      </c>
      <c r="T9" s="95">
        <v>2815</v>
      </c>
      <c r="U9" s="95">
        <v>2794</v>
      </c>
      <c r="V9" s="95">
        <v>3112</v>
      </c>
      <c r="W9" s="82"/>
      <c r="X9" s="82"/>
      <c r="Y9" s="95">
        <v>10818.4</v>
      </c>
      <c r="Z9" s="95">
        <v>10395.700000000001</v>
      </c>
      <c r="AA9" s="95">
        <f>SUM($I9:I9)</f>
        <v>2215.6999999999998</v>
      </c>
      <c r="AB9" s="95">
        <f>SUM($I9:J9)</f>
        <v>4355.7</v>
      </c>
      <c r="AC9" s="95">
        <f>SUM($I9:K9)</f>
        <v>6371.2</v>
      </c>
      <c r="AD9" s="95">
        <f>SUM($I9:L9)</f>
        <v>8008</v>
      </c>
      <c r="AE9" s="95">
        <f>SUM($M9:M9)</f>
        <v>1577</v>
      </c>
      <c r="AF9" s="95">
        <f>SUM($M9:N9)</f>
        <v>3446</v>
      </c>
      <c r="AG9" s="95">
        <f>SUM($M9:O9)</f>
        <v>5671</v>
      </c>
      <c r="AH9" s="95">
        <f>SUM($M9:P9)</f>
        <v>7636</v>
      </c>
      <c r="AI9" s="95">
        <f>SUM($Q9:Q9)</f>
        <v>2156</v>
      </c>
      <c r="AJ9" s="95">
        <f>SUM($Q9:R9)</f>
        <v>4700</v>
      </c>
      <c r="AK9" s="95">
        <f>SUM($Q9:S9)</f>
        <v>7251</v>
      </c>
      <c r="AL9" s="95">
        <f>SUM($Q9:T9)</f>
        <v>10066</v>
      </c>
      <c r="AM9" s="95">
        <f>SUM($U9:U9)</f>
        <v>2794</v>
      </c>
      <c r="AN9" s="95">
        <f>SUM($U9:V9)</f>
        <v>5906</v>
      </c>
    </row>
    <row r="10" spans="1:40" s="83" customFormat="1" ht="5.0999999999999996" customHeight="1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</row>
    <row r="11" spans="1:40" x14ac:dyDescent="0.25">
      <c r="B11" s="83"/>
      <c r="C11" s="83"/>
      <c r="D11" s="83" t="s">
        <v>18</v>
      </c>
      <c r="E11" s="83"/>
      <c r="F11" s="83"/>
      <c r="G11" s="83"/>
      <c r="H11" s="86">
        <v>-1534.3999999999996</v>
      </c>
      <c r="I11" s="86">
        <v>-1430.4</v>
      </c>
      <c r="J11" s="86">
        <v>-1499.1</v>
      </c>
      <c r="K11" s="86">
        <v>-1381.1999999999998</v>
      </c>
      <c r="L11" s="86">
        <v>-1185.3000000000002</v>
      </c>
      <c r="M11" s="86">
        <v>-1167</v>
      </c>
      <c r="N11" s="86">
        <v>-1233</v>
      </c>
      <c r="O11" s="86">
        <v>-1384</v>
      </c>
      <c r="P11" s="86">
        <v>-1290</v>
      </c>
      <c r="Q11" s="86">
        <v>-1404</v>
      </c>
      <c r="R11" s="86">
        <v>-1798</v>
      </c>
      <c r="S11" s="86">
        <v>-1754</v>
      </c>
      <c r="T11" s="86">
        <v>-1842</v>
      </c>
      <c r="U11" s="86">
        <v>-1815</v>
      </c>
      <c r="V11" s="86">
        <v>-2018</v>
      </c>
      <c r="W11" s="83"/>
      <c r="X11" s="83"/>
      <c r="Y11" s="86">
        <v>-8665.9</v>
      </c>
      <c r="Z11" s="86">
        <v>-7389</v>
      </c>
      <c r="AA11" s="86">
        <f>SUM($I11:I11)</f>
        <v>-1430.4</v>
      </c>
      <c r="AB11" s="86">
        <f>SUM($I11:J11)</f>
        <v>-2929.5</v>
      </c>
      <c r="AC11" s="86">
        <f>SUM($I11:K11)</f>
        <v>-4310.7</v>
      </c>
      <c r="AD11" s="86">
        <f>SUM($I11:L11)</f>
        <v>-5496</v>
      </c>
      <c r="AE11" s="86">
        <f>SUM($M11:M11)</f>
        <v>-1167</v>
      </c>
      <c r="AF11" s="86">
        <f>SUM($M11:N11)</f>
        <v>-2400</v>
      </c>
      <c r="AG11" s="86">
        <f>SUM($M11:O11)</f>
        <v>-3784</v>
      </c>
      <c r="AH11" s="86">
        <f>SUM($M11:P11)</f>
        <v>-5074</v>
      </c>
      <c r="AI11" s="86">
        <f>SUM($Q11:Q11)</f>
        <v>-1404</v>
      </c>
      <c r="AJ11" s="86">
        <f>SUM($Q11:R11)</f>
        <v>-3202</v>
      </c>
      <c r="AK11" s="86">
        <f>SUM($Q11:S11)</f>
        <v>-4956</v>
      </c>
      <c r="AL11" s="86">
        <f>SUM($Q11:T11)</f>
        <v>-6798</v>
      </c>
      <c r="AM11" s="86">
        <f>SUM($U11:U11)</f>
        <v>-1815</v>
      </c>
      <c r="AN11" s="86">
        <f>SUM($U11:V11)</f>
        <v>-3833</v>
      </c>
    </row>
    <row r="12" spans="1:40" s="83" customFormat="1" ht="5.0999999999999996" customHeight="1" x14ac:dyDescent="0.25"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</row>
    <row r="13" spans="1:40" s="83" customFormat="1" collapsed="1" x14ac:dyDescent="0.25">
      <c r="B13" s="63"/>
      <c r="C13" s="81" t="s">
        <v>19</v>
      </c>
      <c r="D13" s="82"/>
      <c r="E13" s="82"/>
      <c r="F13" s="82"/>
      <c r="G13" s="82"/>
      <c r="H13" s="95">
        <v>808.30000000000109</v>
      </c>
      <c r="I13" s="95">
        <v>785.29999999999973</v>
      </c>
      <c r="J13" s="95">
        <v>640.90000000000009</v>
      </c>
      <c r="K13" s="95">
        <v>634.30000000000018</v>
      </c>
      <c r="L13" s="95">
        <v>451.5</v>
      </c>
      <c r="M13" s="95">
        <v>410</v>
      </c>
      <c r="N13" s="95">
        <v>636</v>
      </c>
      <c r="O13" s="95">
        <v>841</v>
      </c>
      <c r="P13" s="95">
        <v>675</v>
      </c>
      <c r="Q13" s="95">
        <v>752</v>
      </c>
      <c r="R13" s="95">
        <v>746</v>
      </c>
      <c r="S13" s="95">
        <v>797</v>
      </c>
      <c r="T13" s="95">
        <v>973</v>
      </c>
      <c r="U13" s="95">
        <v>979</v>
      </c>
      <c r="V13" s="95">
        <v>1094</v>
      </c>
      <c r="W13" s="81"/>
      <c r="X13" s="81"/>
      <c r="Y13" s="95">
        <v>2152.5</v>
      </c>
      <c r="Z13" s="95">
        <v>3006.7000000000007</v>
      </c>
      <c r="AA13" s="95">
        <f>SUM($I13:I13)</f>
        <v>785.29999999999973</v>
      </c>
      <c r="AB13" s="95">
        <f>SUM($I13:J13)</f>
        <v>1426.1999999999998</v>
      </c>
      <c r="AC13" s="95">
        <f>SUM($I13:K13)</f>
        <v>2060.5</v>
      </c>
      <c r="AD13" s="95">
        <f>SUM($I13:L13)</f>
        <v>2512</v>
      </c>
      <c r="AE13" s="95">
        <f>SUM($M13:M13)</f>
        <v>410</v>
      </c>
      <c r="AF13" s="95">
        <f>SUM($M13:N13)</f>
        <v>1046</v>
      </c>
      <c r="AG13" s="95">
        <f>SUM($M13:O13)</f>
        <v>1887</v>
      </c>
      <c r="AH13" s="95">
        <f>SUM($M13:P13)</f>
        <v>2562</v>
      </c>
      <c r="AI13" s="95">
        <f>SUM($Q13:Q13)</f>
        <v>752</v>
      </c>
      <c r="AJ13" s="95">
        <f>SUM($Q13:R13)</f>
        <v>1498</v>
      </c>
      <c r="AK13" s="95">
        <f>SUM($Q13:S13)</f>
        <v>2295</v>
      </c>
      <c r="AL13" s="95">
        <f>SUM($Q13:T13)</f>
        <v>3268</v>
      </c>
      <c r="AM13" s="95">
        <f>SUM($U13:U13)</f>
        <v>979</v>
      </c>
      <c r="AN13" s="95">
        <f>SUM($U13:V13)</f>
        <v>2073</v>
      </c>
    </row>
    <row r="14" spans="1:40" s="83" customFormat="1" ht="5.0999999999999996" customHeight="1" x14ac:dyDescent="0.25"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</row>
    <row r="15" spans="1:40" s="83" customFormat="1" x14ac:dyDescent="0.25">
      <c r="B15" s="63"/>
      <c r="C15" s="81" t="s">
        <v>20</v>
      </c>
      <c r="D15" s="82"/>
      <c r="E15" s="82"/>
      <c r="F15" s="82"/>
      <c r="G15" s="82"/>
      <c r="H15" s="95">
        <v>-337.29999999999995</v>
      </c>
      <c r="I15" s="95">
        <v>-284.19999999999982</v>
      </c>
      <c r="J15" s="95">
        <v>-321.90000000000009</v>
      </c>
      <c r="K15" s="95">
        <v>-268.10000000000002</v>
      </c>
      <c r="L15" s="95">
        <v>-250.79999999999998</v>
      </c>
      <c r="M15" s="95">
        <v>-222</v>
      </c>
      <c r="N15" s="95">
        <v>-290</v>
      </c>
      <c r="O15" s="95">
        <v>-284</v>
      </c>
      <c r="P15" s="95">
        <v>-279</v>
      </c>
      <c r="Q15" s="95">
        <v>-280</v>
      </c>
      <c r="R15" s="95">
        <v>-303</v>
      </c>
      <c r="S15" s="95">
        <v>-296</v>
      </c>
      <c r="T15" s="95">
        <v>-358</v>
      </c>
      <c r="U15" s="95">
        <v>-322</v>
      </c>
      <c r="V15" s="95">
        <v>-331</v>
      </c>
      <c r="W15" s="82"/>
      <c r="X15" s="82"/>
      <c r="Y15" s="95">
        <v>-1543.6999999999998</v>
      </c>
      <c r="Z15" s="95">
        <v>-1418.8</v>
      </c>
      <c r="AA15" s="95">
        <f>SUM($I15:I15)</f>
        <v>-284.19999999999982</v>
      </c>
      <c r="AB15" s="95">
        <f>SUM($I15:J15)</f>
        <v>-606.09999999999991</v>
      </c>
      <c r="AC15" s="95">
        <f>SUM($I15:K15)</f>
        <v>-874.19999999999993</v>
      </c>
      <c r="AD15" s="95">
        <f>SUM($I15:L15)</f>
        <v>-1125</v>
      </c>
      <c r="AE15" s="95">
        <f>SUM($M15:M15)</f>
        <v>-222</v>
      </c>
      <c r="AF15" s="95">
        <f>SUM($M15:N15)</f>
        <v>-512</v>
      </c>
      <c r="AG15" s="95">
        <f>SUM($M15:O15)</f>
        <v>-796</v>
      </c>
      <c r="AH15" s="95">
        <f>SUM($M15:P15)</f>
        <v>-1075</v>
      </c>
      <c r="AI15" s="95">
        <f>SUM($Q15:Q15)</f>
        <v>-280</v>
      </c>
      <c r="AJ15" s="95">
        <f>SUM($Q15:R15)</f>
        <v>-583</v>
      </c>
      <c r="AK15" s="95">
        <f>SUM($Q15:S15)</f>
        <v>-879</v>
      </c>
      <c r="AL15" s="95">
        <f>SUM($Q15:T15)</f>
        <v>-1237</v>
      </c>
      <c r="AM15" s="95">
        <f>SUM($U15:U15)</f>
        <v>-322</v>
      </c>
      <c r="AN15" s="95">
        <f>SUM($U15:V15)</f>
        <v>-653</v>
      </c>
    </row>
    <row r="16" spans="1:40" s="83" customFormat="1" ht="5.0999999999999996" customHeight="1" x14ac:dyDescent="0.25"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</row>
    <row r="17" spans="2:40" x14ac:dyDescent="0.25">
      <c r="B17" s="83"/>
      <c r="C17" s="83"/>
      <c r="D17" s="83" t="s">
        <v>21</v>
      </c>
      <c r="E17" s="83"/>
      <c r="F17" s="83"/>
      <c r="G17" s="83"/>
      <c r="H17" s="86">
        <v>-94</v>
      </c>
      <c r="I17" s="86">
        <v>-64.5</v>
      </c>
      <c r="J17" s="86">
        <v>-76.900000000000006</v>
      </c>
      <c r="K17" s="86">
        <v>-56.5</v>
      </c>
      <c r="L17" s="86">
        <v>-63.099999999999994</v>
      </c>
      <c r="M17" s="86">
        <v>-54</v>
      </c>
      <c r="N17" s="86">
        <v>-96</v>
      </c>
      <c r="O17" s="86">
        <v>-84</v>
      </c>
      <c r="P17" s="86">
        <v>-82</v>
      </c>
      <c r="Q17" s="86">
        <v>-74</v>
      </c>
      <c r="R17" s="86">
        <v>-90</v>
      </c>
      <c r="S17" s="86">
        <v>-80</v>
      </c>
      <c r="T17" s="86">
        <v>-120</v>
      </c>
      <c r="U17" s="86">
        <v>-86</v>
      </c>
      <c r="V17" s="86">
        <v>-94</v>
      </c>
      <c r="W17" s="83"/>
      <c r="X17" s="83"/>
      <c r="Y17" s="86">
        <v>-456.9</v>
      </c>
      <c r="Z17" s="86">
        <v>-364.3</v>
      </c>
      <c r="AA17" s="86">
        <f>SUM($I17:I17)</f>
        <v>-64.5</v>
      </c>
      <c r="AB17" s="86">
        <f>SUM($I17:J17)</f>
        <v>-141.4</v>
      </c>
      <c r="AC17" s="86">
        <f>SUM($I17:K17)</f>
        <v>-197.9</v>
      </c>
      <c r="AD17" s="86">
        <f>SUM($I17:L17)</f>
        <v>-261</v>
      </c>
      <c r="AE17" s="86">
        <f>SUM($M17:M17)</f>
        <v>-54</v>
      </c>
      <c r="AF17" s="86">
        <f>SUM($M17:N17)</f>
        <v>-150</v>
      </c>
      <c r="AG17" s="86">
        <f>SUM($M17:O17)</f>
        <v>-234</v>
      </c>
      <c r="AH17" s="86">
        <f>SUM($M17:P17)</f>
        <v>-316</v>
      </c>
      <c r="AI17" s="86">
        <f>SUM($Q17:Q17)</f>
        <v>-74</v>
      </c>
      <c r="AJ17" s="86">
        <f>SUM($Q17:R17)</f>
        <v>-164</v>
      </c>
      <c r="AK17" s="86">
        <f>SUM($Q17:S17)</f>
        <v>-244</v>
      </c>
      <c r="AL17" s="86">
        <f>SUM($Q17:T17)</f>
        <v>-364</v>
      </c>
      <c r="AM17" s="86">
        <f>SUM($U17:U17)</f>
        <v>-86</v>
      </c>
      <c r="AN17" s="86">
        <f>SUM($U17:V17)</f>
        <v>-180</v>
      </c>
    </row>
    <row r="18" spans="2:40" x14ac:dyDescent="0.25">
      <c r="B18" s="83"/>
      <c r="C18" s="83"/>
      <c r="D18" s="83" t="s">
        <v>22</v>
      </c>
      <c r="E18" s="83"/>
      <c r="F18" s="83"/>
      <c r="G18" s="83"/>
      <c r="H18" s="86">
        <v>-232.39999999999998</v>
      </c>
      <c r="I18" s="86">
        <v>-202.7</v>
      </c>
      <c r="J18" s="86">
        <v>-225.3</v>
      </c>
      <c r="K18" s="86">
        <v>-198</v>
      </c>
      <c r="L18" s="86">
        <v>-176</v>
      </c>
      <c r="M18" s="86">
        <v>-147</v>
      </c>
      <c r="N18" s="86">
        <v>-184</v>
      </c>
      <c r="O18" s="86">
        <v>-193</v>
      </c>
      <c r="P18" s="86">
        <v>-181</v>
      </c>
      <c r="Q18" s="86">
        <v>-186</v>
      </c>
      <c r="R18" s="86">
        <v>-195</v>
      </c>
      <c r="S18" s="86">
        <v>-197</v>
      </c>
      <c r="T18" s="86">
        <v>-218</v>
      </c>
      <c r="U18" s="86">
        <v>-212</v>
      </c>
      <c r="V18" s="86">
        <v>-214</v>
      </c>
      <c r="W18" s="83"/>
      <c r="X18" s="83"/>
      <c r="Y18" s="86">
        <v>-945.6</v>
      </c>
      <c r="Z18" s="86">
        <v>-923.1</v>
      </c>
      <c r="AA18" s="86">
        <f>SUM($I18:I18)</f>
        <v>-202.7</v>
      </c>
      <c r="AB18" s="86">
        <f>SUM($I18:J18)</f>
        <v>-428</v>
      </c>
      <c r="AC18" s="86">
        <f>SUM($I18:K18)</f>
        <v>-626</v>
      </c>
      <c r="AD18" s="86">
        <f>SUM($I18:L18)</f>
        <v>-802</v>
      </c>
      <c r="AE18" s="86">
        <f>SUM($M18:M18)</f>
        <v>-147</v>
      </c>
      <c r="AF18" s="86">
        <f>SUM($M18:N18)</f>
        <v>-331</v>
      </c>
      <c r="AG18" s="86">
        <f>SUM($M18:O18)</f>
        <v>-524</v>
      </c>
      <c r="AH18" s="86">
        <f>SUM($M18:P18)</f>
        <v>-705</v>
      </c>
      <c r="AI18" s="86">
        <f>SUM($Q18:Q18)</f>
        <v>-186</v>
      </c>
      <c r="AJ18" s="86">
        <f>SUM($Q18:R18)</f>
        <v>-381</v>
      </c>
      <c r="AK18" s="86">
        <f>SUM($Q18:S18)</f>
        <v>-578</v>
      </c>
      <c r="AL18" s="86">
        <f>SUM($Q18:T18)</f>
        <v>-796</v>
      </c>
      <c r="AM18" s="86">
        <f>SUM($U18:U18)</f>
        <v>-212</v>
      </c>
      <c r="AN18" s="86">
        <f>SUM($U18:V18)</f>
        <v>-426</v>
      </c>
    </row>
    <row r="19" spans="2:40" x14ac:dyDescent="0.25">
      <c r="B19" s="83"/>
      <c r="C19" s="83"/>
      <c r="D19" s="83" t="s">
        <v>23</v>
      </c>
      <c r="E19" s="83"/>
      <c r="F19" s="83"/>
      <c r="G19" s="83"/>
      <c r="H19" s="86">
        <v>15.5</v>
      </c>
      <c r="I19" s="86">
        <v>3.3</v>
      </c>
      <c r="J19" s="86">
        <v>5.3999999999999995</v>
      </c>
      <c r="K19" s="86">
        <v>0</v>
      </c>
      <c r="L19" s="86">
        <v>5.3000000000000007</v>
      </c>
      <c r="M19" s="86">
        <v>-4</v>
      </c>
      <c r="N19" s="86">
        <v>6</v>
      </c>
      <c r="O19" s="86">
        <v>11</v>
      </c>
      <c r="P19" s="86">
        <v>3</v>
      </c>
      <c r="Q19" s="86">
        <v>0</v>
      </c>
      <c r="R19" s="86">
        <v>2</v>
      </c>
      <c r="S19" s="86">
        <v>1</v>
      </c>
      <c r="T19" s="86">
        <v>0</v>
      </c>
      <c r="U19" s="86">
        <v>-1</v>
      </c>
      <c r="V19" s="86">
        <v>-2</v>
      </c>
      <c r="W19" s="83"/>
      <c r="X19" s="83"/>
      <c r="Y19" s="86">
        <v>-6.6</v>
      </c>
      <c r="Z19" s="86">
        <v>6.1</v>
      </c>
      <c r="AA19" s="86">
        <f>SUM($I19:I19)</f>
        <v>3.3</v>
      </c>
      <c r="AB19" s="86">
        <f>SUM($I19:J19)</f>
        <v>8.6999999999999993</v>
      </c>
      <c r="AC19" s="86">
        <f>SUM($I19:K19)</f>
        <v>8.6999999999999993</v>
      </c>
      <c r="AD19" s="86">
        <f>SUM($I19:L19)</f>
        <v>14</v>
      </c>
      <c r="AE19" s="86">
        <f>SUM($M19:M19)</f>
        <v>-4</v>
      </c>
      <c r="AF19" s="86">
        <f>SUM($M19:N19)</f>
        <v>2</v>
      </c>
      <c r="AG19" s="86">
        <f>SUM($M19:O19)</f>
        <v>13</v>
      </c>
      <c r="AH19" s="86">
        <f>SUM($M19:P19)</f>
        <v>16</v>
      </c>
      <c r="AI19" s="86">
        <f>SUM($Q19:Q19)</f>
        <v>0</v>
      </c>
      <c r="AJ19" s="86">
        <f>SUM($Q19:R19)</f>
        <v>2</v>
      </c>
      <c r="AK19" s="86">
        <f>SUM($Q19:S19)</f>
        <v>3</v>
      </c>
      <c r="AL19" s="86">
        <f>SUM($Q19:T19)</f>
        <v>3</v>
      </c>
      <c r="AM19" s="86">
        <f>SUM($U19:U19)</f>
        <v>-1</v>
      </c>
      <c r="AN19" s="86">
        <f>SUM($U19:V19)</f>
        <v>-3</v>
      </c>
    </row>
    <row r="20" spans="2:40" x14ac:dyDescent="0.25">
      <c r="B20" s="83"/>
      <c r="C20" s="83"/>
      <c r="D20" s="83" t="s">
        <v>24</v>
      </c>
      <c r="E20" s="83"/>
      <c r="F20" s="83"/>
      <c r="G20" s="83"/>
      <c r="H20" s="86">
        <v>-26.400000000000006</v>
      </c>
      <c r="I20" s="86">
        <v>-20.3</v>
      </c>
      <c r="J20" s="86">
        <v>-25.100000000000005</v>
      </c>
      <c r="K20" s="86">
        <v>-13.600000000000001</v>
      </c>
      <c r="L20" s="86">
        <v>-16.999999999999993</v>
      </c>
      <c r="M20" s="86">
        <v>-17</v>
      </c>
      <c r="N20" s="86">
        <v>-16</v>
      </c>
      <c r="O20" s="86">
        <v>-18</v>
      </c>
      <c r="P20" s="86">
        <v>-19</v>
      </c>
      <c r="Q20" s="86">
        <v>-20</v>
      </c>
      <c r="R20" s="86">
        <v>-20</v>
      </c>
      <c r="S20" s="86">
        <v>-20</v>
      </c>
      <c r="T20" s="86">
        <v>-20</v>
      </c>
      <c r="U20" s="86">
        <v>-23</v>
      </c>
      <c r="V20" s="86">
        <v>-21</v>
      </c>
      <c r="W20" s="83"/>
      <c r="X20" s="83"/>
      <c r="Y20" s="86">
        <v>-134.6</v>
      </c>
      <c r="Z20" s="86">
        <v>-137.5</v>
      </c>
      <c r="AA20" s="86">
        <f>SUM($I20:I20)</f>
        <v>-20.3</v>
      </c>
      <c r="AB20" s="86">
        <f>SUM($I20:J20)</f>
        <v>-45.400000000000006</v>
      </c>
      <c r="AC20" s="86">
        <f>SUM($I20:K20)</f>
        <v>-59.000000000000007</v>
      </c>
      <c r="AD20" s="86">
        <f>SUM($I20:L20)</f>
        <v>-76</v>
      </c>
      <c r="AE20" s="86">
        <f>SUM($M20:M20)</f>
        <v>-17</v>
      </c>
      <c r="AF20" s="86">
        <f>SUM($M20:N20)</f>
        <v>-33</v>
      </c>
      <c r="AG20" s="86">
        <f>SUM($M20:O20)</f>
        <v>-51</v>
      </c>
      <c r="AH20" s="86">
        <f>SUM($M20:P20)</f>
        <v>-70</v>
      </c>
      <c r="AI20" s="86">
        <f>SUM($Q20:Q20)</f>
        <v>-20</v>
      </c>
      <c r="AJ20" s="86">
        <f>SUM($Q20:R20)</f>
        <v>-40</v>
      </c>
      <c r="AK20" s="86">
        <f>SUM($Q20:S20)</f>
        <v>-60</v>
      </c>
      <c r="AL20" s="86">
        <f>SUM($Q20:T20)</f>
        <v>-80</v>
      </c>
      <c r="AM20" s="86">
        <f>SUM($U20:U20)</f>
        <v>-23</v>
      </c>
      <c r="AN20" s="86">
        <f>SUM($U20:V20)</f>
        <v>-44</v>
      </c>
    </row>
    <row r="21" spans="2:40" s="83" customFormat="1" ht="5.0999999999999996" customHeight="1" x14ac:dyDescent="0.25"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2:40" s="83" customFormat="1" ht="12" customHeight="1" x14ac:dyDescent="0.25">
      <c r="B22" s="63"/>
      <c r="C22" s="1" t="s">
        <v>30</v>
      </c>
      <c r="D22" s="1"/>
      <c r="E22" s="1"/>
      <c r="F22" s="82"/>
      <c r="G22" s="82"/>
      <c r="H22" s="95">
        <v>471.00000000000114</v>
      </c>
      <c r="I22" s="95">
        <v>501.09999999999991</v>
      </c>
      <c r="J22" s="95">
        <v>319</v>
      </c>
      <c r="K22" s="95">
        <v>366.20000000000016</v>
      </c>
      <c r="L22" s="95">
        <v>200.70000000000002</v>
      </c>
      <c r="M22" s="95">
        <v>188</v>
      </c>
      <c r="N22" s="95">
        <v>346</v>
      </c>
      <c r="O22" s="95">
        <v>557</v>
      </c>
      <c r="P22" s="95">
        <v>396</v>
      </c>
      <c r="Q22" s="95">
        <v>472</v>
      </c>
      <c r="R22" s="95">
        <v>443</v>
      </c>
      <c r="S22" s="95">
        <v>501</v>
      </c>
      <c r="T22" s="95">
        <v>615</v>
      </c>
      <c r="U22" s="95">
        <v>657</v>
      </c>
      <c r="V22" s="95">
        <v>763</v>
      </c>
      <c r="W22" s="81"/>
      <c r="X22" s="81"/>
      <c r="Y22" s="95">
        <v>608.80000000000018</v>
      </c>
      <c r="Z22" s="95">
        <v>1587.9000000000008</v>
      </c>
      <c r="AA22" s="95">
        <f>SUM($I22:I22)</f>
        <v>501.09999999999991</v>
      </c>
      <c r="AB22" s="95">
        <f>SUM($I22:J22)</f>
        <v>820.09999999999991</v>
      </c>
      <c r="AC22" s="95">
        <f>SUM($I22:K22)</f>
        <v>1186.3000000000002</v>
      </c>
      <c r="AD22" s="95">
        <f>SUM($I22:L22)</f>
        <v>1387.0000000000002</v>
      </c>
      <c r="AE22" s="95">
        <f>SUM($M22:M22)</f>
        <v>188</v>
      </c>
      <c r="AF22" s="95">
        <f>SUM($M22:N22)</f>
        <v>534</v>
      </c>
      <c r="AG22" s="95">
        <f>SUM($M22:O22)</f>
        <v>1091</v>
      </c>
      <c r="AH22" s="95">
        <f>SUM($M22:P22)</f>
        <v>1487</v>
      </c>
      <c r="AI22" s="95">
        <f>SUM($Q22:Q22)</f>
        <v>472</v>
      </c>
      <c r="AJ22" s="95">
        <f>SUM($Q22:R22)</f>
        <v>915</v>
      </c>
      <c r="AK22" s="95">
        <f>SUM($Q22:S22)</f>
        <v>1416</v>
      </c>
      <c r="AL22" s="95">
        <f>SUM($Q22:T22)</f>
        <v>2031</v>
      </c>
      <c r="AM22" s="95">
        <f>SUM($U22:U22)</f>
        <v>657</v>
      </c>
      <c r="AN22" s="95">
        <f>SUM($U22:V22)</f>
        <v>1420</v>
      </c>
    </row>
    <row r="23" spans="2:40" s="83" customFormat="1" ht="5.0999999999999996" customHeight="1" x14ac:dyDescent="0.25"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</row>
    <row r="24" spans="2:40" x14ac:dyDescent="0.25">
      <c r="B24" s="83"/>
      <c r="C24" s="83"/>
      <c r="D24" s="83" t="s">
        <v>31</v>
      </c>
      <c r="E24" s="83"/>
      <c r="F24" s="83"/>
      <c r="G24" s="83"/>
      <c r="H24" s="86">
        <v>1.0999999999999996</v>
      </c>
      <c r="I24" s="86">
        <v>-1.4</v>
      </c>
      <c r="J24" s="86">
        <v>1.8</v>
      </c>
      <c r="K24" s="86">
        <v>-1.7</v>
      </c>
      <c r="L24" s="86">
        <v>-6.7</v>
      </c>
      <c r="M24" s="86">
        <v>1</v>
      </c>
      <c r="N24" s="86">
        <v>7</v>
      </c>
      <c r="O24" s="86">
        <v>-7</v>
      </c>
      <c r="P24" s="86">
        <v>-4</v>
      </c>
      <c r="Q24" s="86">
        <v>0</v>
      </c>
      <c r="R24" s="86">
        <v>0</v>
      </c>
      <c r="S24" s="86">
        <v>1</v>
      </c>
      <c r="T24" s="86">
        <v>-2</v>
      </c>
      <c r="U24" s="86">
        <v>2</v>
      </c>
      <c r="V24" s="86">
        <v>-4</v>
      </c>
      <c r="W24" s="83"/>
      <c r="X24" s="83"/>
      <c r="Y24" s="86">
        <v>-23</v>
      </c>
      <c r="Z24" s="86">
        <v>-11.9</v>
      </c>
      <c r="AA24" s="86">
        <f>SUM($I24:I24)</f>
        <v>-1.4</v>
      </c>
      <c r="AB24" s="86">
        <f>SUM($I24:J24)</f>
        <v>0.40000000000000013</v>
      </c>
      <c r="AC24" s="86">
        <f>SUM($I24:K24)</f>
        <v>-1.2999999999999998</v>
      </c>
      <c r="AD24" s="86">
        <f>SUM($I24:L24)</f>
        <v>-8</v>
      </c>
      <c r="AE24" s="86">
        <f>SUM($M24:M24)</f>
        <v>1</v>
      </c>
      <c r="AF24" s="86">
        <f>SUM($M24:N24)</f>
        <v>8</v>
      </c>
      <c r="AG24" s="86">
        <f>SUM($M24:O24)</f>
        <v>1</v>
      </c>
      <c r="AH24" s="86">
        <f>SUM($M24:P24)</f>
        <v>-3</v>
      </c>
      <c r="AI24" s="86">
        <f>SUM($Q24:Q24)</f>
        <v>0</v>
      </c>
      <c r="AJ24" s="86">
        <f>SUM($Q24:R24)</f>
        <v>0</v>
      </c>
      <c r="AK24" s="86">
        <f>SUM($Q24:S24)</f>
        <v>1</v>
      </c>
      <c r="AL24" s="86">
        <f>SUM($Q24:T24)</f>
        <v>-1</v>
      </c>
      <c r="AM24" s="86">
        <f>SUM($U24:U24)</f>
        <v>2</v>
      </c>
      <c r="AN24" s="86">
        <f>SUM($U24:V24)</f>
        <v>-2</v>
      </c>
    </row>
    <row r="25" spans="2:40" x14ac:dyDescent="0.25">
      <c r="B25" s="83"/>
      <c r="C25" s="83"/>
      <c r="D25" s="83" t="s">
        <v>32</v>
      </c>
      <c r="E25" s="83"/>
      <c r="F25" s="83"/>
      <c r="G25" s="83"/>
      <c r="H25" s="86">
        <v>-567.40000000000009</v>
      </c>
      <c r="I25" s="86">
        <v>-0.1</v>
      </c>
      <c r="J25" s="86">
        <v>-0.5</v>
      </c>
      <c r="K25" s="86">
        <v>-0.6</v>
      </c>
      <c r="L25" s="86">
        <v>-83.8</v>
      </c>
      <c r="M25" s="86">
        <v>-2</v>
      </c>
      <c r="N25" s="86">
        <v>-4</v>
      </c>
      <c r="O25" s="86">
        <v>-2</v>
      </c>
      <c r="P25" s="86">
        <v>-6</v>
      </c>
      <c r="Q25" s="86">
        <v>-3</v>
      </c>
      <c r="R25" s="86">
        <v>-12</v>
      </c>
      <c r="S25" s="86">
        <v>0</v>
      </c>
      <c r="T25" s="86">
        <v>-2</v>
      </c>
      <c r="U25" s="86">
        <v>0</v>
      </c>
      <c r="V25" s="86">
        <v>-2</v>
      </c>
      <c r="W25" s="83"/>
      <c r="X25" s="83"/>
      <c r="Y25" s="86">
        <v>-21</v>
      </c>
      <c r="Z25" s="86">
        <v>-657.2</v>
      </c>
      <c r="AA25" s="86">
        <f>SUM($I25:I25)</f>
        <v>-0.1</v>
      </c>
      <c r="AB25" s="86">
        <f>SUM($I25:J25)</f>
        <v>-0.6</v>
      </c>
      <c r="AC25" s="86">
        <f>SUM($I25:K25)</f>
        <v>-1.2</v>
      </c>
      <c r="AD25" s="86">
        <f>SUM($I25:L25)</f>
        <v>-85</v>
      </c>
      <c r="AE25" s="86">
        <f>SUM($M25:M25)</f>
        <v>-2</v>
      </c>
      <c r="AF25" s="86">
        <f>SUM($M25:N25)</f>
        <v>-6</v>
      </c>
      <c r="AG25" s="86">
        <f>SUM($M25:O25)</f>
        <v>-8</v>
      </c>
      <c r="AH25" s="86">
        <f>SUM($M25:P25)</f>
        <v>-14</v>
      </c>
      <c r="AI25" s="86">
        <f>SUM($Q25:Q25)</f>
        <v>-3</v>
      </c>
      <c r="AJ25" s="86">
        <f>SUM($Q25:R25)</f>
        <v>-15</v>
      </c>
      <c r="AK25" s="86">
        <f>SUM($Q25:S25)</f>
        <v>-15</v>
      </c>
      <c r="AL25" s="86">
        <f>SUM($Q25:T25)</f>
        <v>-17</v>
      </c>
      <c r="AM25" s="86">
        <f>SUM($U25:U25)</f>
        <v>0</v>
      </c>
      <c r="AN25" s="86">
        <f>SUM($U25:V25)</f>
        <v>-2</v>
      </c>
    </row>
    <row r="26" spans="2:40" x14ac:dyDescent="0.25">
      <c r="B26" s="83"/>
      <c r="C26" s="83"/>
      <c r="D26" s="83" t="s">
        <v>33</v>
      </c>
      <c r="E26" s="83"/>
      <c r="F26" s="83"/>
      <c r="G26" s="83"/>
      <c r="H26" s="86">
        <v>-46.799999999999983</v>
      </c>
      <c r="I26" s="86">
        <v>-23</v>
      </c>
      <c r="J26" s="86">
        <v>-17.5</v>
      </c>
      <c r="K26" s="86">
        <v>-20.799999999999997</v>
      </c>
      <c r="L26" s="86">
        <v>-41.7</v>
      </c>
      <c r="M26" s="86">
        <v>-17</v>
      </c>
      <c r="N26" s="86">
        <v>-21</v>
      </c>
      <c r="O26" s="86">
        <v>-12</v>
      </c>
      <c r="P26" s="86">
        <v>-11</v>
      </c>
      <c r="Q26" s="86">
        <v>-2</v>
      </c>
      <c r="R26" s="86">
        <v>-6</v>
      </c>
      <c r="S26" s="86">
        <v>-22</v>
      </c>
      <c r="T26" s="86">
        <v>-60</v>
      </c>
      <c r="U26" s="86">
        <v>-21</v>
      </c>
      <c r="V26" s="86">
        <v>-41</v>
      </c>
      <c r="W26" s="83"/>
      <c r="X26" s="83"/>
      <c r="Y26" s="86">
        <v>-54</v>
      </c>
      <c r="Z26" s="86">
        <v>-193.1</v>
      </c>
      <c r="AA26" s="86">
        <f>SUM($I26:I26)</f>
        <v>-23</v>
      </c>
      <c r="AB26" s="86">
        <f>SUM($I26:J26)</f>
        <v>-40.5</v>
      </c>
      <c r="AC26" s="86">
        <f>SUM($I26:K26)</f>
        <v>-61.3</v>
      </c>
      <c r="AD26" s="86">
        <f>SUM($I26:L26)</f>
        <v>-103</v>
      </c>
      <c r="AE26" s="86">
        <f>SUM($M26:M26)</f>
        <v>-17</v>
      </c>
      <c r="AF26" s="86">
        <f>SUM($M26:N26)</f>
        <v>-38</v>
      </c>
      <c r="AG26" s="86">
        <f>SUM($M26:O26)</f>
        <v>-50</v>
      </c>
      <c r="AH26" s="86">
        <f>SUM($M26:P26)</f>
        <v>-61</v>
      </c>
      <c r="AI26" s="86">
        <f>SUM($Q26:Q26)</f>
        <v>-2</v>
      </c>
      <c r="AJ26" s="86">
        <f>SUM($Q26:R26)</f>
        <v>-8</v>
      </c>
      <c r="AK26" s="86">
        <f>SUM($Q26:S26)</f>
        <v>-30</v>
      </c>
      <c r="AL26" s="86">
        <f>SUM($Q26:T26)</f>
        <v>-90</v>
      </c>
      <c r="AM26" s="86">
        <f>SUM($U26:U26)</f>
        <v>-21</v>
      </c>
      <c r="AN26" s="86">
        <f>SUM($U26:V26)</f>
        <v>-62</v>
      </c>
    </row>
    <row r="27" spans="2:40" x14ac:dyDescent="0.25">
      <c r="B27" s="83"/>
      <c r="C27" s="83"/>
      <c r="D27" s="83" t="s">
        <v>116</v>
      </c>
      <c r="E27" s="83"/>
      <c r="F27" s="83"/>
      <c r="G27" s="83"/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3"/>
      <c r="X27" s="83"/>
      <c r="Y27" s="86">
        <v>-51.4</v>
      </c>
      <c r="Z27" s="86">
        <v>0</v>
      </c>
      <c r="AA27" s="86">
        <f>SUM($I27:I27)</f>
        <v>0</v>
      </c>
      <c r="AB27" s="86">
        <f>SUM($I27:J27)</f>
        <v>0</v>
      </c>
      <c r="AC27" s="86">
        <f>SUM($I27:K27)</f>
        <v>0</v>
      </c>
      <c r="AD27" s="86">
        <f>SUM($I27:L27)</f>
        <v>0</v>
      </c>
      <c r="AE27" s="86">
        <f>SUM($M27:M27)</f>
        <v>0</v>
      </c>
      <c r="AF27" s="86">
        <f>SUM($M27:N27)</f>
        <v>0</v>
      </c>
      <c r="AG27" s="86">
        <f>SUM($M27:O27)</f>
        <v>0</v>
      </c>
      <c r="AH27" s="86">
        <f>SUM($M27:P27)</f>
        <v>0</v>
      </c>
      <c r="AI27" s="86">
        <f>SUM($Q27:Q27)</f>
        <v>0</v>
      </c>
      <c r="AJ27" s="86">
        <f>SUM($Q27:R27)</f>
        <v>0</v>
      </c>
      <c r="AK27" s="86">
        <f>SUM($Q27:S27)</f>
        <v>0</v>
      </c>
      <c r="AL27" s="86">
        <f>SUM($Q27:T27)</f>
        <v>0</v>
      </c>
      <c r="AM27" s="86">
        <f>SUM($U27:U27)</f>
        <v>0</v>
      </c>
      <c r="AN27" s="86">
        <f>SUM($U27:V27)</f>
        <v>0</v>
      </c>
    </row>
    <row r="28" spans="2:40" x14ac:dyDescent="0.25">
      <c r="B28" s="83"/>
      <c r="C28" s="83"/>
      <c r="D28" s="83" t="s">
        <v>34</v>
      </c>
      <c r="E28" s="83"/>
      <c r="F28" s="83"/>
      <c r="G28" s="83"/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3"/>
      <c r="X28" s="83"/>
      <c r="Y28" s="86">
        <v>7.5</v>
      </c>
      <c r="Z28" s="86">
        <v>0</v>
      </c>
      <c r="AA28" s="86">
        <f>SUM($I28:I28)</f>
        <v>0</v>
      </c>
      <c r="AB28" s="86">
        <f>SUM($I28:J28)</f>
        <v>0</v>
      </c>
      <c r="AC28" s="86">
        <f>SUM($I28:K28)</f>
        <v>0</v>
      </c>
      <c r="AD28" s="86">
        <f>SUM($I28:L28)</f>
        <v>0</v>
      </c>
      <c r="AE28" s="86">
        <f>SUM($M28:M28)</f>
        <v>0</v>
      </c>
      <c r="AF28" s="86">
        <f>SUM($M28:N28)</f>
        <v>0</v>
      </c>
      <c r="AG28" s="86">
        <f>SUM($M28:O28)</f>
        <v>0</v>
      </c>
      <c r="AH28" s="86">
        <f>SUM($M28:P28)</f>
        <v>0</v>
      </c>
      <c r="AI28" s="86">
        <f>SUM($Q28:Q28)</f>
        <v>0</v>
      </c>
      <c r="AJ28" s="86">
        <f>SUM($Q28:R28)</f>
        <v>0</v>
      </c>
      <c r="AK28" s="86">
        <f>SUM($Q28:S28)</f>
        <v>0</v>
      </c>
      <c r="AL28" s="86">
        <f>SUM($Q28:T28)</f>
        <v>0</v>
      </c>
      <c r="AM28" s="86">
        <f>SUM($U28:U28)</f>
        <v>0</v>
      </c>
      <c r="AN28" s="86">
        <f>SUM($U28:V28)</f>
        <v>0</v>
      </c>
    </row>
    <row r="29" spans="2:40" x14ac:dyDescent="0.25">
      <c r="B29" s="83"/>
      <c r="C29" s="83"/>
      <c r="D29" s="83" t="s">
        <v>35</v>
      </c>
      <c r="E29" s="83"/>
      <c r="F29" s="83"/>
      <c r="G29" s="83"/>
      <c r="H29" s="86">
        <v>-3.9000000000000057</v>
      </c>
      <c r="I29" s="86">
        <v>59.7</v>
      </c>
      <c r="J29" s="86">
        <v>-6.8999999999999986</v>
      </c>
      <c r="K29" s="86">
        <v>-0.60000000000000142</v>
      </c>
      <c r="L29" s="86">
        <v>27.799999999999997</v>
      </c>
      <c r="M29" s="86">
        <v>0</v>
      </c>
      <c r="N29" s="86">
        <v>0</v>
      </c>
      <c r="O29" s="86">
        <v>0</v>
      </c>
      <c r="P29" s="86">
        <v>-4</v>
      </c>
      <c r="Q29" s="86">
        <v>0</v>
      </c>
      <c r="R29" s="86">
        <v>0</v>
      </c>
      <c r="S29" s="86">
        <v>-2</v>
      </c>
      <c r="T29" s="86">
        <v>-3</v>
      </c>
      <c r="U29" s="86">
        <v>0</v>
      </c>
      <c r="V29" s="86">
        <v>0</v>
      </c>
      <c r="W29" s="83"/>
      <c r="X29" s="83"/>
      <c r="Y29" s="86">
        <v>2.2999999999999998</v>
      </c>
      <c r="Z29" s="86">
        <v>37.4</v>
      </c>
      <c r="AA29" s="86">
        <f>SUM($I29:I29)</f>
        <v>59.7</v>
      </c>
      <c r="AB29" s="86">
        <f>SUM($I29:J29)</f>
        <v>52.800000000000004</v>
      </c>
      <c r="AC29" s="86">
        <f>SUM($I29:K29)</f>
        <v>52.2</v>
      </c>
      <c r="AD29" s="86">
        <f>SUM($I29:L29)</f>
        <v>80</v>
      </c>
      <c r="AE29" s="86">
        <f>SUM($M29:M29)</f>
        <v>0</v>
      </c>
      <c r="AF29" s="86">
        <f>SUM($M29:N29)</f>
        <v>0</v>
      </c>
      <c r="AG29" s="86">
        <f>SUM($M29:O29)</f>
        <v>0</v>
      </c>
      <c r="AH29" s="86">
        <f>SUM($M29:P29)</f>
        <v>-4</v>
      </c>
      <c r="AI29" s="86">
        <f>SUM($Q29:Q29)</f>
        <v>0</v>
      </c>
      <c r="AJ29" s="86">
        <f>SUM($Q29:R29)</f>
        <v>0</v>
      </c>
      <c r="AK29" s="86">
        <f>SUM($Q29:S29)</f>
        <v>-2</v>
      </c>
      <c r="AL29" s="86">
        <f>SUM($Q29:T29)</f>
        <v>-5</v>
      </c>
      <c r="AM29" s="86">
        <f>SUM($U29:U29)</f>
        <v>0</v>
      </c>
      <c r="AN29" s="86">
        <f>SUM($U29:V29)</f>
        <v>0</v>
      </c>
    </row>
    <row r="30" spans="2:40" x14ac:dyDescent="0.25">
      <c r="B30" s="83"/>
      <c r="C30" s="83"/>
      <c r="D30" s="83" t="s">
        <v>36</v>
      </c>
      <c r="E30" s="83"/>
      <c r="F30" s="83"/>
      <c r="G30" s="83"/>
      <c r="H30" s="86">
        <v>10.200000000000003</v>
      </c>
      <c r="I30" s="86">
        <v>11.6</v>
      </c>
      <c r="J30" s="86">
        <v>12.799999999999999</v>
      </c>
      <c r="K30" s="86">
        <v>14.5</v>
      </c>
      <c r="L30" s="86">
        <v>13.100000000000001</v>
      </c>
      <c r="M30" s="86">
        <v>10</v>
      </c>
      <c r="N30" s="86">
        <v>12</v>
      </c>
      <c r="O30" s="86">
        <v>9</v>
      </c>
      <c r="P30" s="86">
        <v>8</v>
      </c>
      <c r="Q30" s="86">
        <v>6</v>
      </c>
      <c r="R30" s="86">
        <v>8</v>
      </c>
      <c r="S30" s="86">
        <v>8</v>
      </c>
      <c r="T30" s="86">
        <v>7</v>
      </c>
      <c r="U30" s="86">
        <v>10</v>
      </c>
      <c r="V30" s="86">
        <v>4</v>
      </c>
      <c r="W30" s="83"/>
      <c r="X30" s="83"/>
      <c r="Y30" s="86">
        <v>40.6</v>
      </c>
      <c r="Z30" s="86">
        <v>36.5</v>
      </c>
      <c r="AA30" s="86">
        <f>SUM($I30:I30)</f>
        <v>11.6</v>
      </c>
      <c r="AB30" s="86">
        <f>SUM($I30:J30)</f>
        <v>24.4</v>
      </c>
      <c r="AC30" s="86">
        <f>SUM($I30:K30)</f>
        <v>38.9</v>
      </c>
      <c r="AD30" s="86">
        <f>SUM($I30:L30)</f>
        <v>52</v>
      </c>
      <c r="AE30" s="86">
        <f>SUM($M30:M30)</f>
        <v>10</v>
      </c>
      <c r="AF30" s="86">
        <f>SUM($M30:N30)</f>
        <v>22</v>
      </c>
      <c r="AG30" s="86">
        <f>SUM($M30:O30)</f>
        <v>31</v>
      </c>
      <c r="AH30" s="86">
        <f>SUM($M30:P30)</f>
        <v>39</v>
      </c>
      <c r="AI30" s="86">
        <f>SUM($Q30:Q30)</f>
        <v>6</v>
      </c>
      <c r="AJ30" s="86">
        <f>SUM($Q30:R30)</f>
        <v>14</v>
      </c>
      <c r="AK30" s="86">
        <f>SUM($Q30:S30)</f>
        <v>22</v>
      </c>
      <c r="AL30" s="86">
        <f>SUM($Q30:T30)</f>
        <v>29</v>
      </c>
      <c r="AM30" s="86">
        <f>SUM($U30:U30)</f>
        <v>10</v>
      </c>
      <c r="AN30" s="86">
        <f>SUM($U30:V30)</f>
        <v>14</v>
      </c>
    </row>
    <row r="31" spans="2:40" x14ac:dyDescent="0.25">
      <c r="B31" s="83"/>
      <c r="C31" s="83"/>
      <c r="D31" s="83" t="s">
        <v>37</v>
      </c>
      <c r="E31" s="83"/>
      <c r="F31" s="83"/>
      <c r="G31" s="83"/>
      <c r="H31" s="86">
        <v>-31.800000000000011</v>
      </c>
      <c r="I31" s="86">
        <v>-26.7</v>
      </c>
      <c r="J31" s="86">
        <v>-22.000000000000004</v>
      </c>
      <c r="K31" s="86">
        <v>-16.700000000000003</v>
      </c>
      <c r="L31" s="86">
        <v>-29.599999999999994</v>
      </c>
      <c r="M31" s="86">
        <v>-20</v>
      </c>
      <c r="N31" s="86">
        <v>-44</v>
      </c>
      <c r="O31" s="86">
        <v>-23</v>
      </c>
      <c r="P31" s="86">
        <v>-18</v>
      </c>
      <c r="Q31" s="86">
        <v>-18</v>
      </c>
      <c r="R31" s="86">
        <v>-19</v>
      </c>
      <c r="S31" s="86">
        <v>-31</v>
      </c>
      <c r="T31" s="86">
        <v>-19</v>
      </c>
      <c r="U31" s="86">
        <v>-19</v>
      </c>
      <c r="V31" s="86">
        <v>-20</v>
      </c>
      <c r="W31" s="83"/>
      <c r="X31" s="83"/>
      <c r="Y31" s="86">
        <v>-121.9</v>
      </c>
      <c r="Z31" s="86">
        <v>-136.80000000000001</v>
      </c>
      <c r="AA31" s="86">
        <f>SUM($I31:I31)</f>
        <v>-26.7</v>
      </c>
      <c r="AB31" s="86">
        <f>SUM($I31:J31)</f>
        <v>-48.7</v>
      </c>
      <c r="AC31" s="86">
        <f>SUM($I31:K31)</f>
        <v>-65.400000000000006</v>
      </c>
      <c r="AD31" s="86">
        <f>SUM($I31:L31)</f>
        <v>-95</v>
      </c>
      <c r="AE31" s="86">
        <f>SUM($M31:M31)</f>
        <v>-20</v>
      </c>
      <c r="AF31" s="86">
        <f>SUM($M31:N31)</f>
        <v>-64</v>
      </c>
      <c r="AG31" s="86">
        <f>SUM($M31:O31)</f>
        <v>-87</v>
      </c>
      <c r="AH31" s="86">
        <f>SUM($M31:P31)</f>
        <v>-105</v>
      </c>
      <c r="AI31" s="86">
        <f>SUM($Q31:Q31)</f>
        <v>-18</v>
      </c>
      <c r="AJ31" s="86">
        <f>SUM($Q31:R31)</f>
        <v>-37</v>
      </c>
      <c r="AK31" s="86">
        <f>SUM($Q31:S31)</f>
        <v>-68</v>
      </c>
      <c r="AL31" s="86">
        <f>SUM($Q31:T31)</f>
        <v>-87</v>
      </c>
      <c r="AM31" s="86">
        <f>SUM($U31:U31)</f>
        <v>-19</v>
      </c>
      <c r="AN31" s="86">
        <f>SUM($U31:V31)</f>
        <v>-39</v>
      </c>
    </row>
    <row r="32" spans="2:40" x14ac:dyDescent="0.25">
      <c r="B32" s="83"/>
      <c r="C32" s="83"/>
      <c r="D32" s="83" t="s">
        <v>38</v>
      </c>
      <c r="E32" s="83"/>
      <c r="F32" s="83"/>
      <c r="G32" s="83"/>
      <c r="H32" s="86">
        <v>384.3</v>
      </c>
      <c r="I32" s="86">
        <v>-109.1</v>
      </c>
      <c r="J32" s="86">
        <v>-40.599999999999994</v>
      </c>
      <c r="K32" s="86">
        <v>185.7</v>
      </c>
      <c r="L32" s="86">
        <v>74</v>
      </c>
      <c r="M32" s="86">
        <v>-66</v>
      </c>
      <c r="N32" s="86">
        <v>-28</v>
      </c>
      <c r="O32" s="86">
        <v>0</v>
      </c>
      <c r="P32" s="86">
        <v>-35</v>
      </c>
      <c r="Q32" s="86">
        <v>-19</v>
      </c>
      <c r="R32" s="86">
        <v>32</v>
      </c>
      <c r="S32" s="86">
        <v>2</v>
      </c>
      <c r="T32" s="86">
        <v>2</v>
      </c>
      <c r="U32" s="86">
        <v>9</v>
      </c>
      <c r="V32" s="86">
        <v>20</v>
      </c>
      <c r="W32" s="83"/>
      <c r="X32" s="83"/>
      <c r="Y32" s="86">
        <v>85.2</v>
      </c>
      <c r="Z32" s="86">
        <v>488.2</v>
      </c>
      <c r="AA32" s="86">
        <f>SUM($I32:I32)</f>
        <v>-109.1</v>
      </c>
      <c r="AB32" s="86">
        <f>SUM($I32:J32)</f>
        <v>-149.69999999999999</v>
      </c>
      <c r="AC32" s="86">
        <f>SUM($I32:K32)</f>
        <v>36</v>
      </c>
      <c r="AD32" s="86">
        <f>SUM($I32:L32)</f>
        <v>110</v>
      </c>
      <c r="AE32" s="86">
        <f>SUM($M32:M32)</f>
        <v>-66</v>
      </c>
      <c r="AF32" s="86">
        <f>SUM($M32:N32)</f>
        <v>-94</v>
      </c>
      <c r="AG32" s="86">
        <f>SUM($M32:O32)</f>
        <v>-94</v>
      </c>
      <c r="AH32" s="86">
        <f>SUM($M32:P32)</f>
        <v>-129</v>
      </c>
      <c r="AI32" s="86">
        <f>SUM($Q32:Q32)</f>
        <v>-19</v>
      </c>
      <c r="AJ32" s="86">
        <f>SUM($Q32:R32)</f>
        <v>13</v>
      </c>
      <c r="AK32" s="86">
        <f>SUM($Q32:S32)</f>
        <v>15</v>
      </c>
      <c r="AL32" s="86">
        <f>SUM($Q32:T32)</f>
        <v>17</v>
      </c>
      <c r="AM32" s="86">
        <f>SUM($U32:U32)</f>
        <v>9</v>
      </c>
      <c r="AN32" s="86">
        <f>SUM($U32:V32)</f>
        <v>29</v>
      </c>
    </row>
    <row r="33" spans="2:40" x14ac:dyDescent="0.25">
      <c r="B33" s="83"/>
      <c r="C33" s="83"/>
      <c r="D33" s="83" t="s">
        <v>39</v>
      </c>
      <c r="E33" s="83"/>
      <c r="F33" s="83"/>
      <c r="G33" s="83"/>
      <c r="H33" s="86">
        <v>10</v>
      </c>
      <c r="I33" s="86">
        <v>-16.2</v>
      </c>
      <c r="J33" s="86">
        <v>-0.80000000000000071</v>
      </c>
      <c r="K33" s="86">
        <v>-7.5</v>
      </c>
      <c r="L33" s="86">
        <v>7.5</v>
      </c>
      <c r="M33" s="86">
        <v>-19</v>
      </c>
      <c r="N33" s="86">
        <v>-9</v>
      </c>
      <c r="O33" s="86">
        <v>-12</v>
      </c>
      <c r="P33" s="86">
        <v>2</v>
      </c>
      <c r="Q33" s="86">
        <v>-21</v>
      </c>
      <c r="R33" s="86">
        <v>-15</v>
      </c>
      <c r="S33" s="86">
        <v>-5</v>
      </c>
      <c r="T33" s="86">
        <v>-14</v>
      </c>
      <c r="U33" s="86">
        <v>-10</v>
      </c>
      <c r="V33" s="86">
        <v>0</v>
      </c>
      <c r="W33" s="83"/>
      <c r="X33" s="83"/>
      <c r="Y33" s="86">
        <v>-53.9</v>
      </c>
      <c r="Z33" s="86">
        <v>-15</v>
      </c>
      <c r="AA33" s="86">
        <f>SUM($I33:I33)</f>
        <v>-16.2</v>
      </c>
      <c r="AB33" s="86">
        <f>SUM($I33:J33)</f>
        <v>-17</v>
      </c>
      <c r="AC33" s="86">
        <f>SUM($I33:K33)</f>
        <v>-24.5</v>
      </c>
      <c r="AD33" s="86">
        <f>SUM($I33:L33)</f>
        <v>-17</v>
      </c>
      <c r="AE33" s="86">
        <f>SUM($M33:M33)</f>
        <v>-19</v>
      </c>
      <c r="AF33" s="86">
        <f>SUM($M33:N33)</f>
        <v>-28</v>
      </c>
      <c r="AG33" s="86">
        <f>SUM($M33:O33)</f>
        <v>-40</v>
      </c>
      <c r="AH33" s="86">
        <f>SUM($M33:P33)</f>
        <v>-38</v>
      </c>
      <c r="AI33" s="86">
        <f>SUM($Q33:Q33)</f>
        <v>-21</v>
      </c>
      <c r="AJ33" s="86">
        <f>SUM($Q33:R33)</f>
        <v>-36</v>
      </c>
      <c r="AK33" s="86">
        <f>SUM($Q33:S33)</f>
        <v>-41</v>
      </c>
      <c r="AL33" s="86">
        <f>SUM($Q33:T33)</f>
        <v>-55</v>
      </c>
      <c r="AM33" s="86">
        <f>SUM($U33:U33)</f>
        <v>-10</v>
      </c>
      <c r="AN33" s="86">
        <f>SUM($U33:V33)</f>
        <v>-10</v>
      </c>
    </row>
    <row r="34" spans="2:40" s="83" customFormat="1" ht="5.0999999999999996" customHeight="1" x14ac:dyDescent="0.25"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</row>
    <row r="35" spans="2:40" s="83" customFormat="1" x14ac:dyDescent="0.25">
      <c r="B35" s="63"/>
      <c r="C35" s="81" t="s">
        <v>25</v>
      </c>
      <c r="D35" s="82"/>
      <c r="E35" s="82"/>
      <c r="F35" s="82"/>
      <c r="G35" s="82"/>
      <c r="H35" s="95">
        <v>226.70000000000107</v>
      </c>
      <c r="I35" s="95">
        <v>395.89999999999992</v>
      </c>
      <c r="J35" s="95">
        <v>245.30000000000004</v>
      </c>
      <c r="K35" s="95">
        <v>518.50000000000011</v>
      </c>
      <c r="L35" s="95">
        <v>161.30000000000004</v>
      </c>
      <c r="M35" s="95">
        <v>75</v>
      </c>
      <c r="N35" s="95">
        <v>259</v>
      </c>
      <c r="O35" s="95">
        <v>510</v>
      </c>
      <c r="P35" s="95">
        <v>328</v>
      </c>
      <c r="Q35" s="95">
        <v>415</v>
      </c>
      <c r="R35" s="95">
        <v>431</v>
      </c>
      <c r="S35" s="95">
        <v>452</v>
      </c>
      <c r="T35" s="95">
        <v>524</v>
      </c>
      <c r="U35" s="95">
        <v>628</v>
      </c>
      <c r="V35" s="95">
        <v>720</v>
      </c>
      <c r="W35" s="81"/>
      <c r="X35" s="81"/>
      <c r="Y35" s="95">
        <v>419.20000000000022</v>
      </c>
      <c r="Z35" s="95">
        <v>1136.0000000000007</v>
      </c>
      <c r="AA35" s="95">
        <f>SUM($I35:I35)</f>
        <v>395.89999999999992</v>
      </c>
      <c r="AB35" s="95">
        <f>SUM($I35:J35)</f>
        <v>641.19999999999993</v>
      </c>
      <c r="AC35" s="95">
        <f>SUM($I35:K35)</f>
        <v>1159.7</v>
      </c>
      <c r="AD35" s="95">
        <f>SUM($I35:L35)</f>
        <v>1321</v>
      </c>
      <c r="AE35" s="95">
        <f>SUM($M35:M35)</f>
        <v>75</v>
      </c>
      <c r="AF35" s="95">
        <f>SUM($M35:N35)</f>
        <v>334</v>
      </c>
      <c r="AG35" s="95">
        <f>SUM($M35:O35)</f>
        <v>844</v>
      </c>
      <c r="AH35" s="95">
        <f>SUM($M35:P35)</f>
        <v>1172</v>
      </c>
      <c r="AI35" s="95">
        <f>SUM($Q35:Q35)</f>
        <v>415</v>
      </c>
      <c r="AJ35" s="95">
        <f>SUM($Q35:R35)</f>
        <v>846</v>
      </c>
      <c r="AK35" s="95">
        <f>SUM($Q35:S35)</f>
        <v>1298</v>
      </c>
      <c r="AL35" s="95">
        <f>SUM($Q35:T35)</f>
        <v>1822</v>
      </c>
      <c r="AM35" s="95">
        <f>SUM($U35:U35)</f>
        <v>628</v>
      </c>
      <c r="AN35" s="95">
        <f>SUM($U35:V35)</f>
        <v>1348</v>
      </c>
    </row>
    <row r="36" spans="2:40" s="83" customFormat="1" ht="5.0999999999999996" customHeight="1" x14ac:dyDescent="0.25"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</row>
    <row r="37" spans="2:40" x14ac:dyDescent="0.25">
      <c r="B37" s="83"/>
      <c r="C37" s="83"/>
      <c r="D37" s="83" t="s">
        <v>40</v>
      </c>
      <c r="E37" s="83"/>
      <c r="F37" s="83"/>
      <c r="G37" s="83"/>
      <c r="H37" s="86">
        <v>-144.5</v>
      </c>
      <c r="I37" s="86">
        <v>-74.8</v>
      </c>
      <c r="J37" s="86">
        <v>-84.09999999999998</v>
      </c>
      <c r="K37" s="86">
        <v>-107.5</v>
      </c>
      <c r="L37" s="86">
        <v>-86.600000000000023</v>
      </c>
      <c r="M37" s="86">
        <v>-20</v>
      </c>
      <c r="N37" s="86">
        <v>-72</v>
      </c>
      <c r="O37" s="86">
        <v>-122</v>
      </c>
      <c r="P37" s="86">
        <v>-19</v>
      </c>
      <c r="Q37" s="86">
        <v>-93</v>
      </c>
      <c r="R37" s="86">
        <v>-89</v>
      </c>
      <c r="S37" s="86">
        <v>-94</v>
      </c>
      <c r="T37" s="86">
        <v>-95</v>
      </c>
      <c r="U37" s="86">
        <v>-124</v>
      </c>
      <c r="V37" s="86">
        <v>-138</v>
      </c>
      <c r="W37" s="83"/>
      <c r="X37" s="83"/>
      <c r="Y37" s="86">
        <v>-255</v>
      </c>
      <c r="Z37" s="86">
        <v>-362.4</v>
      </c>
      <c r="AA37" s="86">
        <f>SUM($I37:I37)</f>
        <v>-74.8</v>
      </c>
      <c r="AB37" s="86">
        <f>SUM($I37:J37)</f>
        <v>-158.89999999999998</v>
      </c>
      <c r="AC37" s="86">
        <f>SUM($I37:K37)</f>
        <v>-266.39999999999998</v>
      </c>
      <c r="AD37" s="86">
        <f>SUM($I37:L37)</f>
        <v>-353</v>
      </c>
      <c r="AE37" s="86">
        <f>SUM($M37:M37)</f>
        <v>-20</v>
      </c>
      <c r="AF37" s="86">
        <f>SUM($M37:N37)</f>
        <v>-92</v>
      </c>
      <c r="AG37" s="86">
        <f>SUM($M37:O37)</f>
        <v>-214</v>
      </c>
      <c r="AH37" s="86">
        <f>SUM($M37:P37)</f>
        <v>-233</v>
      </c>
      <c r="AI37" s="86">
        <f>SUM($Q37:Q37)</f>
        <v>-93</v>
      </c>
      <c r="AJ37" s="86">
        <f>SUM($Q37:R37)</f>
        <v>-182</v>
      </c>
      <c r="AK37" s="86">
        <f>SUM($Q37:S37)</f>
        <v>-276</v>
      </c>
      <c r="AL37" s="86">
        <f>SUM($Q37:T37)</f>
        <v>-371</v>
      </c>
      <c r="AM37" s="86">
        <f>SUM($U37:U37)</f>
        <v>-124</v>
      </c>
      <c r="AN37" s="86">
        <f>SUM($U37:V37)</f>
        <v>-262</v>
      </c>
    </row>
    <row r="38" spans="2:40" s="83" customFormat="1" ht="5.0999999999999996" customHeight="1" x14ac:dyDescent="0.25"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</row>
    <row r="39" spans="2:40" s="83" customFormat="1" x14ac:dyDescent="0.25">
      <c r="B39" s="63"/>
      <c r="C39" s="81" t="s">
        <v>26</v>
      </c>
      <c r="D39" s="82"/>
      <c r="E39" s="82"/>
      <c r="F39" s="82"/>
      <c r="G39" s="82"/>
      <c r="H39" s="95">
        <v>82.200000000001069</v>
      </c>
      <c r="I39" s="95">
        <v>321.09999999999991</v>
      </c>
      <c r="J39" s="95">
        <v>161.20000000000005</v>
      </c>
      <c r="K39" s="95">
        <v>411.00000000000011</v>
      </c>
      <c r="L39" s="95">
        <v>74.700000000000017</v>
      </c>
      <c r="M39" s="95">
        <v>55</v>
      </c>
      <c r="N39" s="95">
        <v>187</v>
      </c>
      <c r="O39" s="95">
        <v>388</v>
      </c>
      <c r="P39" s="95">
        <v>309</v>
      </c>
      <c r="Q39" s="95">
        <v>322</v>
      </c>
      <c r="R39" s="95">
        <v>343</v>
      </c>
      <c r="S39" s="95">
        <v>358</v>
      </c>
      <c r="T39" s="95">
        <v>429</v>
      </c>
      <c r="U39" s="95">
        <v>504</v>
      </c>
      <c r="V39" s="95">
        <v>582</v>
      </c>
      <c r="W39" s="81"/>
      <c r="X39" s="81"/>
      <c r="Y39" s="95">
        <v>164.20000000000022</v>
      </c>
      <c r="Z39" s="95">
        <v>773.6000000000007</v>
      </c>
      <c r="AA39" s="95">
        <f>SUM($I39:I39)</f>
        <v>321.09999999999991</v>
      </c>
      <c r="AB39" s="95">
        <f>SUM($I39:J39)</f>
        <v>482.29999999999995</v>
      </c>
      <c r="AC39" s="95">
        <f>SUM($I39:K39)</f>
        <v>893.30000000000007</v>
      </c>
      <c r="AD39" s="95">
        <f>SUM($I39:L39)</f>
        <v>968.00000000000011</v>
      </c>
      <c r="AE39" s="95">
        <f>SUM($M39:M39)</f>
        <v>55</v>
      </c>
      <c r="AF39" s="95">
        <f>SUM($M39:N39)</f>
        <v>242</v>
      </c>
      <c r="AG39" s="95">
        <f>SUM($M39:O39)</f>
        <v>630</v>
      </c>
      <c r="AH39" s="95">
        <f>SUM($M39:P39)</f>
        <v>939</v>
      </c>
      <c r="AI39" s="95">
        <f>SUM($Q39:Q39)</f>
        <v>322</v>
      </c>
      <c r="AJ39" s="95">
        <f>SUM($Q39:R39)</f>
        <v>665</v>
      </c>
      <c r="AK39" s="95">
        <f>SUM($Q39:S39)</f>
        <v>1023</v>
      </c>
      <c r="AL39" s="95">
        <f>SUM($Q39:T39)</f>
        <v>1452</v>
      </c>
      <c r="AM39" s="95">
        <f>SUM($U39:U39)</f>
        <v>504</v>
      </c>
      <c r="AN39" s="95">
        <f>SUM($U39:V39)</f>
        <v>1086</v>
      </c>
    </row>
    <row r="40" spans="2:40" s="83" customFormat="1" ht="5.0999999999999996" customHeight="1" x14ac:dyDescent="0.25"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</row>
    <row r="41" spans="2:40" x14ac:dyDescent="0.25">
      <c r="B41" s="83"/>
      <c r="C41" s="83"/>
      <c r="D41" s="83" t="s">
        <v>41</v>
      </c>
      <c r="E41" s="83"/>
      <c r="F41" s="83"/>
      <c r="G41" s="83"/>
      <c r="H41" s="86">
        <v>94.900000000000318</v>
      </c>
      <c r="I41" s="86">
        <v>320.39999999999958</v>
      </c>
      <c r="J41" s="86">
        <v>161.50000000000006</v>
      </c>
      <c r="K41" s="86">
        <v>409.50000000000045</v>
      </c>
      <c r="L41" s="86">
        <v>75.599999999999909</v>
      </c>
      <c r="M41" s="86">
        <v>55</v>
      </c>
      <c r="N41" s="86">
        <v>186</v>
      </c>
      <c r="O41" s="86">
        <v>386</v>
      </c>
      <c r="P41" s="86">
        <v>308</v>
      </c>
      <c r="Q41" s="86">
        <v>322</v>
      </c>
      <c r="R41" s="86">
        <v>343</v>
      </c>
      <c r="S41" s="86">
        <v>357</v>
      </c>
      <c r="T41" s="86">
        <v>428</v>
      </c>
      <c r="U41" s="86">
        <v>502</v>
      </c>
      <c r="V41" s="86">
        <v>581</v>
      </c>
      <c r="W41" s="83"/>
      <c r="X41" s="83"/>
      <c r="Y41" s="86">
        <v>145.4</v>
      </c>
      <c r="Z41" s="86">
        <v>772.50000000000023</v>
      </c>
      <c r="AA41" s="86">
        <f>SUM($I41:I41)</f>
        <v>320.39999999999958</v>
      </c>
      <c r="AB41" s="86">
        <f>SUM($I41:J41)</f>
        <v>481.89999999999964</v>
      </c>
      <c r="AC41" s="86">
        <f>SUM($I41:K41)</f>
        <v>891.40000000000009</v>
      </c>
      <c r="AD41" s="86">
        <f>SUM($I41:L41)</f>
        <v>967</v>
      </c>
      <c r="AE41" s="86">
        <f>SUM($M41:M41)</f>
        <v>55</v>
      </c>
      <c r="AF41" s="86">
        <f>SUM($M41:N41)</f>
        <v>241</v>
      </c>
      <c r="AG41" s="86">
        <f>SUM($M41:O41)</f>
        <v>627</v>
      </c>
      <c r="AH41" s="86">
        <f>SUM($M41:P41)</f>
        <v>935</v>
      </c>
      <c r="AI41" s="86">
        <f>SUM($Q41:Q41)</f>
        <v>322</v>
      </c>
      <c r="AJ41" s="86">
        <f>SUM($Q41:R41)</f>
        <v>665</v>
      </c>
      <c r="AK41" s="86">
        <f>SUM($Q41:S41)</f>
        <v>1022</v>
      </c>
      <c r="AL41" s="86">
        <f>SUM($Q41:T41)</f>
        <v>1450</v>
      </c>
      <c r="AM41" s="86">
        <f>SUM($U41:U41)</f>
        <v>502</v>
      </c>
      <c r="AN41" s="86">
        <f>SUM($U41:V41)</f>
        <v>1083</v>
      </c>
    </row>
    <row r="42" spans="2:40" x14ac:dyDescent="0.25">
      <c r="B42" s="83"/>
      <c r="C42" s="83"/>
      <c r="D42" s="83" t="s">
        <v>42</v>
      </c>
      <c r="E42" s="83"/>
      <c r="F42" s="83"/>
      <c r="G42" s="83"/>
      <c r="H42" s="86">
        <v>-12.699999999999521</v>
      </c>
      <c r="I42" s="86">
        <v>0.70000000000032969</v>
      </c>
      <c r="J42" s="86">
        <v>-0.30000000000001137</v>
      </c>
      <c r="K42" s="86">
        <v>1.5</v>
      </c>
      <c r="L42" s="86">
        <v>-0.89999999999999991</v>
      </c>
      <c r="M42" s="86">
        <v>0</v>
      </c>
      <c r="N42" s="86">
        <v>1</v>
      </c>
      <c r="O42" s="86">
        <v>2</v>
      </c>
      <c r="P42" s="86">
        <v>1</v>
      </c>
      <c r="Q42" s="86">
        <v>0</v>
      </c>
      <c r="R42" s="86">
        <v>0</v>
      </c>
      <c r="S42" s="86">
        <v>1</v>
      </c>
      <c r="T42" s="86">
        <v>1</v>
      </c>
      <c r="U42" s="86">
        <v>2</v>
      </c>
      <c r="V42" s="86">
        <v>1</v>
      </c>
      <c r="W42" s="83"/>
      <c r="X42" s="83"/>
      <c r="Y42" s="86">
        <v>18.80000000000021</v>
      </c>
      <c r="Z42" s="86">
        <v>1.1000000000003194</v>
      </c>
      <c r="AA42" s="86">
        <f>SUM($I42:I42)</f>
        <v>0.70000000000032969</v>
      </c>
      <c r="AB42" s="86">
        <f>SUM($I42:J42)</f>
        <v>0.40000000000031832</v>
      </c>
      <c r="AC42" s="86">
        <f>SUM($I42:K42)</f>
        <v>1.9000000000003183</v>
      </c>
      <c r="AD42" s="86">
        <f>SUM($I42:L42)</f>
        <v>1.0000000000003184</v>
      </c>
      <c r="AE42" s="86">
        <f>SUM($M42:M42)</f>
        <v>0</v>
      </c>
      <c r="AF42" s="86">
        <f>SUM($M42:N42)</f>
        <v>1</v>
      </c>
      <c r="AG42" s="86">
        <f>SUM($M42:O42)</f>
        <v>3</v>
      </c>
      <c r="AH42" s="86">
        <f>SUM($M42:P42)</f>
        <v>4</v>
      </c>
      <c r="AI42" s="86">
        <f>SUM($Q42:Q42)</f>
        <v>0</v>
      </c>
      <c r="AJ42" s="86">
        <f>SUM($Q42:R42)</f>
        <v>0</v>
      </c>
      <c r="AK42" s="86">
        <f>SUM($Q42:S42)</f>
        <v>1</v>
      </c>
      <c r="AL42" s="86">
        <f>SUM($Q42:T42)</f>
        <v>2</v>
      </c>
      <c r="AM42" s="86">
        <f>SUM($U42:U42)</f>
        <v>2</v>
      </c>
      <c r="AN42" s="86">
        <f>SUM($U42:V42)</f>
        <v>3</v>
      </c>
    </row>
    <row r="43" spans="2:40" s="83" customFormat="1" ht="5.0999999999999996" customHeight="1" x14ac:dyDescent="0.25"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</row>
    <row r="44" spans="2:40" s="83" customFormat="1" ht="12" customHeight="1" x14ac:dyDescent="0.25">
      <c r="B44" s="75" t="s">
        <v>247</v>
      </c>
      <c r="C44" s="76"/>
      <c r="D44" s="76"/>
      <c r="E44" s="76"/>
      <c r="F44" s="76"/>
      <c r="G44" s="76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6"/>
      <c r="X44" s="76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</row>
    <row r="45" spans="2:40" s="83" customFormat="1" ht="5.0999999999999996" customHeight="1" x14ac:dyDescent="0.25"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</row>
    <row r="46" spans="2:40" s="83" customFormat="1" x14ac:dyDescent="0.25">
      <c r="C46" s="93" t="s">
        <v>27</v>
      </c>
      <c r="D46" s="93"/>
      <c r="E46" s="93"/>
      <c r="F46" s="93"/>
      <c r="G46" s="93"/>
      <c r="H46" s="94">
        <f t="shared" ref="H46:V46" si="0">H22-H53</f>
        <v>637.80000000000109</v>
      </c>
      <c r="I46" s="94">
        <f t="shared" si="0"/>
        <v>640.89999999999986</v>
      </c>
      <c r="J46" s="94">
        <f t="shared" si="0"/>
        <v>478.8</v>
      </c>
      <c r="K46" s="94">
        <f t="shared" si="0"/>
        <v>507.80000000000018</v>
      </c>
      <c r="L46" s="94">
        <f t="shared" si="0"/>
        <v>315.5</v>
      </c>
      <c r="M46" s="94">
        <f t="shared" si="0"/>
        <v>289</v>
      </c>
      <c r="N46" s="94">
        <f t="shared" si="0"/>
        <v>460</v>
      </c>
      <c r="O46" s="94">
        <f t="shared" si="0"/>
        <v>674</v>
      </c>
      <c r="P46" s="94">
        <f t="shared" si="0"/>
        <v>520</v>
      </c>
      <c r="Q46" s="94">
        <f t="shared" si="0"/>
        <v>618</v>
      </c>
      <c r="R46" s="94">
        <f t="shared" si="0"/>
        <v>603</v>
      </c>
      <c r="S46" s="94">
        <f t="shared" si="0"/>
        <v>648</v>
      </c>
      <c r="T46" s="94">
        <f t="shared" si="0"/>
        <v>786</v>
      </c>
      <c r="U46" s="94">
        <f t="shared" si="0"/>
        <v>812</v>
      </c>
      <c r="V46" s="94">
        <f t="shared" si="0"/>
        <v>915</v>
      </c>
      <c r="W46" s="93"/>
      <c r="X46" s="93"/>
      <c r="Y46" s="94">
        <f>Y22-Y53</f>
        <v>1479.9</v>
      </c>
      <c r="Z46" s="94">
        <f t="shared" ref="Z46:AN46" si="1">Z22-Z53</f>
        <v>2381.4000000000005</v>
      </c>
      <c r="AA46" s="94">
        <f t="shared" si="1"/>
        <v>640.89999999999986</v>
      </c>
      <c r="AB46" s="94">
        <f t="shared" si="1"/>
        <v>1119.6999999999998</v>
      </c>
      <c r="AC46" s="94">
        <f t="shared" si="1"/>
        <v>1627.5000000000002</v>
      </c>
      <c r="AD46" s="94">
        <f t="shared" si="1"/>
        <v>1943.0000000000002</v>
      </c>
      <c r="AE46" s="94">
        <f t="shared" si="1"/>
        <v>289</v>
      </c>
      <c r="AF46" s="94">
        <f t="shared" si="1"/>
        <v>749</v>
      </c>
      <c r="AG46" s="94">
        <f t="shared" si="1"/>
        <v>1423</v>
      </c>
      <c r="AH46" s="94">
        <f t="shared" si="1"/>
        <v>1943</v>
      </c>
      <c r="AI46" s="94">
        <f t="shared" si="1"/>
        <v>618</v>
      </c>
      <c r="AJ46" s="94">
        <f t="shared" si="1"/>
        <v>1221</v>
      </c>
      <c r="AK46" s="94">
        <f t="shared" si="1"/>
        <v>1869</v>
      </c>
      <c r="AL46" s="94">
        <f t="shared" si="1"/>
        <v>2655</v>
      </c>
      <c r="AM46" s="94">
        <f t="shared" si="1"/>
        <v>812</v>
      </c>
      <c r="AN46" s="94">
        <f t="shared" si="1"/>
        <v>1727</v>
      </c>
    </row>
    <row r="47" spans="2:40" s="83" customFormat="1" ht="5.0999999999999996" customHeight="1" x14ac:dyDescent="0.25"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</row>
    <row r="48" spans="2:40" x14ac:dyDescent="0.25">
      <c r="B48" s="83"/>
      <c r="C48" s="83"/>
      <c r="D48" s="83" t="s">
        <v>43</v>
      </c>
      <c r="E48" s="83"/>
      <c r="F48" s="83"/>
      <c r="G48" s="83"/>
      <c r="H48" s="86">
        <v>2381.4000000000005</v>
      </c>
      <c r="I48" s="86">
        <v>2549</v>
      </c>
      <c r="J48" s="86">
        <v>2432.6000000000008</v>
      </c>
      <c r="K48" s="86">
        <v>2265.3000000000011</v>
      </c>
      <c r="L48" s="86">
        <v>1943</v>
      </c>
      <c r="M48" s="86">
        <v>1591.1000000000001</v>
      </c>
      <c r="N48" s="86">
        <v>1572.3000000000002</v>
      </c>
      <c r="O48" s="86">
        <v>1738.5</v>
      </c>
      <c r="P48" s="86">
        <v>1943</v>
      </c>
      <c r="Q48" s="86">
        <v>2272</v>
      </c>
      <c r="R48" s="86">
        <v>2415</v>
      </c>
      <c r="S48" s="86">
        <v>2389</v>
      </c>
      <c r="T48" s="86">
        <v>2655</v>
      </c>
      <c r="U48" s="86">
        <v>2849</v>
      </c>
      <c r="V48" s="86">
        <v>3161</v>
      </c>
      <c r="W48" s="83"/>
      <c r="X48" s="83"/>
      <c r="Y48" s="86">
        <v>1479.9</v>
      </c>
      <c r="Z48" s="86">
        <f>H48</f>
        <v>2381.4000000000005</v>
      </c>
      <c r="AA48" s="86">
        <f t="shared" ref="AA48:AN48" si="2">I48</f>
        <v>2549</v>
      </c>
      <c r="AB48" s="86">
        <f t="shared" si="2"/>
        <v>2432.6000000000008</v>
      </c>
      <c r="AC48" s="86">
        <f t="shared" si="2"/>
        <v>2265.3000000000011</v>
      </c>
      <c r="AD48" s="86">
        <f t="shared" si="2"/>
        <v>1943</v>
      </c>
      <c r="AE48" s="86">
        <f t="shared" si="2"/>
        <v>1591.1000000000001</v>
      </c>
      <c r="AF48" s="86">
        <f t="shared" si="2"/>
        <v>1572.3000000000002</v>
      </c>
      <c r="AG48" s="86">
        <f t="shared" si="2"/>
        <v>1738.5</v>
      </c>
      <c r="AH48" s="86">
        <f t="shared" si="2"/>
        <v>1943</v>
      </c>
      <c r="AI48" s="86">
        <f t="shared" si="2"/>
        <v>2272</v>
      </c>
      <c r="AJ48" s="86">
        <f t="shared" si="2"/>
        <v>2415</v>
      </c>
      <c r="AK48" s="86">
        <f t="shared" si="2"/>
        <v>2389</v>
      </c>
      <c r="AL48" s="86">
        <f t="shared" si="2"/>
        <v>2655</v>
      </c>
      <c r="AM48" s="86">
        <f t="shared" si="2"/>
        <v>2849</v>
      </c>
      <c r="AN48" s="86">
        <f t="shared" si="2"/>
        <v>3161</v>
      </c>
    </row>
    <row r="49" spans="2:42" x14ac:dyDescent="0.25">
      <c r="B49" s="83"/>
      <c r="C49" s="83"/>
      <c r="D49" s="83" t="s">
        <v>44</v>
      </c>
      <c r="E49" s="83"/>
      <c r="F49" s="83"/>
      <c r="G49" s="83"/>
      <c r="H49" s="99">
        <f t="shared" ref="H49:U49" si="3">H13/H9</f>
        <v>0.34502923976608224</v>
      </c>
      <c r="I49" s="99">
        <f t="shared" si="3"/>
        <v>0.35442523807374637</v>
      </c>
      <c r="J49" s="99">
        <f t="shared" si="3"/>
        <v>0.29948598130841125</v>
      </c>
      <c r="K49" s="99">
        <f t="shared" si="3"/>
        <v>0.31471098982882667</v>
      </c>
      <c r="L49" s="99">
        <f t="shared" si="3"/>
        <v>0.2758431085043988</v>
      </c>
      <c r="M49" s="99">
        <f t="shared" si="3"/>
        <v>0.25998731769181993</v>
      </c>
      <c r="N49" s="99">
        <f t="shared" si="3"/>
        <v>0.3402889245585875</v>
      </c>
      <c r="O49" s="99">
        <f t="shared" si="3"/>
        <v>0.37797752808988766</v>
      </c>
      <c r="P49" s="99">
        <f t="shared" si="3"/>
        <v>0.34351145038167941</v>
      </c>
      <c r="Q49" s="99">
        <f t="shared" si="3"/>
        <v>0.34879406307977734</v>
      </c>
      <c r="R49" s="99">
        <f t="shared" si="3"/>
        <v>0.29323899371069184</v>
      </c>
      <c r="S49" s="99">
        <f t="shared" si="3"/>
        <v>0.3124264994119953</v>
      </c>
      <c r="T49" s="99">
        <f t="shared" si="3"/>
        <v>0.34564831261101242</v>
      </c>
      <c r="U49" s="99">
        <f t="shared" si="3"/>
        <v>0.35039370078740156</v>
      </c>
      <c r="V49" s="99">
        <f>V13/V9</f>
        <v>0.35154241645244216</v>
      </c>
      <c r="W49" s="83"/>
      <c r="X49" s="83"/>
      <c r="Y49" s="99">
        <f t="shared" ref="Y49:AN49" si="4">Y13/Y9</f>
        <v>0.19896657546402427</v>
      </c>
      <c r="Z49" s="99">
        <f t="shared" si="4"/>
        <v>0.28922535279009598</v>
      </c>
      <c r="AA49" s="99">
        <f t="shared" si="4"/>
        <v>0.35442523807374637</v>
      </c>
      <c r="AB49" s="99">
        <f t="shared" si="4"/>
        <v>0.32743301880294784</v>
      </c>
      <c r="AC49" s="99">
        <f t="shared" si="4"/>
        <v>0.32340846308387744</v>
      </c>
      <c r="AD49" s="99">
        <f t="shared" si="4"/>
        <v>0.31368631368631367</v>
      </c>
      <c r="AE49" s="99">
        <f t="shared" si="4"/>
        <v>0.25998731769181993</v>
      </c>
      <c r="AF49" s="99">
        <f t="shared" si="4"/>
        <v>0.30354033662217061</v>
      </c>
      <c r="AG49" s="99">
        <f t="shared" si="4"/>
        <v>0.33274554752248281</v>
      </c>
      <c r="AH49" s="99">
        <f t="shared" si="4"/>
        <v>0.33551597695128338</v>
      </c>
      <c r="AI49" s="99">
        <f t="shared" si="4"/>
        <v>0.34879406307977734</v>
      </c>
      <c r="AJ49" s="99">
        <f t="shared" si="4"/>
        <v>0.31872340425531914</v>
      </c>
      <c r="AK49" s="99">
        <f t="shared" si="4"/>
        <v>0.31650806785270996</v>
      </c>
      <c r="AL49" s="99">
        <f t="shared" si="4"/>
        <v>0.32465726207033579</v>
      </c>
      <c r="AM49" s="99">
        <f t="shared" si="4"/>
        <v>0.35039370078740156</v>
      </c>
      <c r="AN49" s="99">
        <f t="shared" si="4"/>
        <v>0.35099898408398239</v>
      </c>
    </row>
    <row r="50" spans="2:42" x14ac:dyDescent="0.25">
      <c r="B50" s="83"/>
      <c r="C50" s="83"/>
      <c r="D50" s="83" t="s">
        <v>45</v>
      </c>
      <c r="E50" s="83"/>
      <c r="F50" s="83"/>
      <c r="G50" s="83"/>
      <c r="H50" s="99">
        <f t="shared" ref="H50:U50" si="5">H22/H9</f>
        <v>0.20105007043155376</v>
      </c>
      <c r="I50" s="99">
        <f t="shared" si="5"/>
        <v>0.22615877600758222</v>
      </c>
      <c r="J50" s="99">
        <f t="shared" si="5"/>
        <v>0.14906542056074767</v>
      </c>
      <c r="K50" s="99">
        <f t="shared" si="5"/>
        <v>0.18169188786901522</v>
      </c>
      <c r="L50" s="99">
        <f t="shared" si="5"/>
        <v>0.12261730205278593</v>
      </c>
      <c r="M50" s="99">
        <f t="shared" si="5"/>
        <v>0.11921369689283449</v>
      </c>
      <c r="N50" s="99">
        <f t="shared" si="5"/>
        <v>0.18512573568753343</v>
      </c>
      <c r="O50" s="99">
        <f t="shared" si="5"/>
        <v>0.25033707865168542</v>
      </c>
      <c r="P50" s="99">
        <f t="shared" si="5"/>
        <v>0.20152671755725191</v>
      </c>
      <c r="Q50" s="99">
        <f t="shared" si="5"/>
        <v>0.21892393320964751</v>
      </c>
      <c r="R50" s="99">
        <f t="shared" si="5"/>
        <v>0.17413522012578617</v>
      </c>
      <c r="S50" s="99">
        <f t="shared" si="5"/>
        <v>0.1963935711485692</v>
      </c>
      <c r="T50" s="99">
        <f t="shared" si="5"/>
        <v>0.21847246891651864</v>
      </c>
      <c r="U50" s="99">
        <f t="shared" si="5"/>
        <v>0.23514674302075877</v>
      </c>
      <c r="V50" s="99">
        <f>V22/V9</f>
        <v>0.24517994858611825</v>
      </c>
      <c r="W50" s="83"/>
      <c r="X50" s="83"/>
      <c r="Y50" s="99">
        <f t="shared" ref="Y50:AN50" si="6">Y22/Y9</f>
        <v>5.6274495304296401E-2</v>
      </c>
      <c r="Z50" s="99">
        <f t="shared" si="6"/>
        <v>0.15274584684052067</v>
      </c>
      <c r="AA50" s="99">
        <f t="shared" si="6"/>
        <v>0.22615877600758222</v>
      </c>
      <c r="AB50" s="99">
        <f t="shared" si="6"/>
        <v>0.18828202125949903</v>
      </c>
      <c r="AC50" s="99">
        <f t="shared" si="6"/>
        <v>0.18619726268206935</v>
      </c>
      <c r="AD50" s="99">
        <f t="shared" si="6"/>
        <v>0.17320179820179823</v>
      </c>
      <c r="AE50" s="99">
        <f t="shared" si="6"/>
        <v>0.11921369689283449</v>
      </c>
      <c r="AF50" s="99">
        <f t="shared" si="6"/>
        <v>0.15496227510156704</v>
      </c>
      <c r="AG50" s="99">
        <f t="shared" si="6"/>
        <v>0.19238229589137718</v>
      </c>
      <c r="AH50" s="99">
        <f t="shared" si="6"/>
        <v>0.19473546359350447</v>
      </c>
      <c r="AI50" s="99">
        <f t="shared" si="6"/>
        <v>0.21892393320964751</v>
      </c>
      <c r="AJ50" s="99">
        <f t="shared" si="6"/>
        <v>0.19468085106382979</v>
      </c>
      <c r="AK50" s="99">
        <f t="shared" si="6"/>
        <v>0.19528340918494</v>
      </c>
      <c r="AL50" s="99">
        <f t="shared" si="6"/>
        <v>0.20176832902841249</v>
      </c>
      <c r="AM50" s="99">
        <f t="shared" si="6"/>
        <v>0.23514674302075877</v>
      </c>
      <c r="AN50" s="99">
        <f t="shared" si="6"/>
        <v>0.2404334575008466</v>
      </c>
    </row>
    <row r="51" spans="2:42" x14ac:dyDescent="0.25">
      <c r="B51" s="83"/>
      <c r="C51" s="83"/>
      <c r="D51" s="83" t="s">
        <v>46</v>
      </c>
      <c r="E51" s="83"/>
      <c r="F51" s="83"/>
      <c r="G51" s="83"/>
      <c r="H51" s="99">
        <f t="shared" ref="H51:U51" si="7">H41/H9</f>
        <v>4.0508814615614584E-2</v>
      </c>
      <c r="I51" s="99">
        <f t="shared" si="7"/>
        <v>0.14460441395495763</v>
      </c>
      <c r="J51" s="99">
        <f t="shared" si="7"/>
        <v>7.5467289719626199E-2</v>
      </c>
      <c r="K51" s="99">
        <f t="shared" si="7"/>
        <v>0.20317539072190546</v>
      </c>
      <c r="L51" s="99">
        <f t="shared" si="7"/>
        <v>4.6187683284457416E-2</v>
      </c>
      <c r="M51" s="99">
        <f t="shared" si="7"/>
        <v>3.4876347495244132E-2</v>
      </c>
      <c r="N51" s="99">
        <f t="shared" si="7"/>
        <v>9.9518459069020862E-2</v>
      </c>
      <c r="O51" s="99">
        <f t="shared" si="7"/>
        <v>0.17348314606741572</v>
      </c>
      <c r="P51" s="99">
        <f t="shared" si="7"/>
        <v>0.15674300254452928</v>
      </c>
      <c r="Q51" s="99">
        <f t="shared" si="7"/>
        <v>0.14935064935064934</v>
      </c>
      <c r="R51" s="99">
        <f t="shared" si="7"/>
        <v>0.13482704402515724</v>
      </c>
      <c r="S51" s="99">
        <f t="shared" si="7"/>
        <v>0.13994511956095648</v>
      </c>
      <c r="T51" s="99">
        <f t="shared" si="7"/>
        <v>0.15204262877442273</v>
      </c>
      <c r="U51" s="99">
        <f t="shared" si="7"/>
        <v>0.17967072297780959</v>
      </c>
      <c r="V51" s="99">
        <f>V41/V9</f>
        <v>0.18669665809768637</v>
      </c>
      <c r="W51" s="83"/>
      <c r="X51" s="83"/>
      <c r="Y51" s="99">
        <f t="shared" ref="Y51:AN51" si="8">Y41/Y9</f>
        <v>1.3440065074317831E-2</v>
      </c>
      <c r="Z51" s="99">
        <f t="shared" si="8"/>
        <v>7.4309570303106115E-2</v>
      </c>
      <c r="AA51" s="99">
        <f t="shared" si="8"/>
        <v>0.14460441395495763</v>
      </c>
      <c r="AB51" s="99">
        <f t="shared" si="8"/>
        <v>0.11063663705030183</v>
      </c>
      <c r="AC51" s="99">
        <f t="shared" si="8"/>
        <v>0.13991084881968863</v>
      </c>
      <c r="AD51" s="99">
        <f t="shared" si="8"/>
        <v>0.12075424575424576</v>
      </c>
      <c r="AE51" s="99">
        <f t="shared" si="8"/>
        <v>3.4876347495244132E-2</v>
      </c>
      <c r="AF51" s="99">
        <f t="shared" si="8"/>
        <v>6.9936157864190371E-2</v>
      </c>
      <c r="AG51" s="99">
        <f t="shared" si="8"/>
        <v>0.11056251102098395</v>
      </c>
      <c r="AH51" s="99">
        <f t="shared" si="8"/>
        <v>0.12244630696699843</v>
      </c>
      <c r="AI51" s="99">
        <f t="shared" si="8"/>
        <v>0.14935064935064934</v>
      </c>
      <c r="AJ51" s="99">
        <f t="shared" si="8"/>
        <v>0.14148936170212767</v>
      </c>
      <c r="AK51" s="99">
        <f t="shared" si="8"/>
        <v>0.14094607640325471</v>
      </c>
      <c r="AL51" s="99">
        <f t="shared" si="8"/>
        <v>0.14404927478640969</v>
      </c>
      <c r="AM51" s="99">
        <f t="shared" si="8"/>
        <v>0.17967072297780959</v>
      </c>
      <c r="AN51" s="99">
        <f t="shared" si="8"/>
        <v>0.18337284117846259</v>
      </c>
    </row>
    <row r="52" spans="2:42" x14ac:dyDescent="0.25">
      <c r="B52" s="83"/>
      <c r="C52" s="83"/>
      <c r="D52" s="83" t="s">
        <v>2</v>
      </c>
      <c r="E52" s="83"/>
      <c r="F52" s="83"/>
      <c r="G52" s="83"/>
      <c r="H52" s="99">
        <f t="shared" ref="H52:U52" si="9">H46/H9</f>
        <v>0.27224996798565798</v>
      </c>
      <c r="I52" s="99">
        <f t="shared" si="9"/>
        <v>0.28925396037369677</v>
      </c>
      <c r="J52" s="99">
        <f t="shared" si="9"/>
        <v>0.22373831775700936</v>
      </c>
      <c r="K52" s="99">
        <f t="shared" si="9"/>
        <v>0.25194740759116852</v>
      </c>
      <c r="L52" s="99">
        <f t="shared" si="9"/>
        <v>0.1927541544477028</v>
      </c>
      <c r="M52" s="99">
        <f t="shared" si="9"/>
        <v>0.18325935320228282</v>
      </c>
      <c r="N52" s="99">
        <f t="shared" si="9"/>
        <v>0.24612092027822366</v>
      </c>
      <c r="O52" s="99">
        <f t="shared" si="9"/>
        <v>0.30292134831460676</v>
      </c>
      <c r="P52" s="99">
        <f t="shared" si="9"/>
        <v>0.26463104325699743</v>
      </c>
      <c r="Q52" s="99">
        <f t="shared" si="9"/>
        <v>0.28664192949907236</v>
      </c>
      <c r="R52" s="99">
        <f t="shared" si="9"/>
        <v>0.23702830188679244</v>
      </c>
      <c r="S52" s="99">
        <f t="shared" si="9"/>
        <v>0.25401803214425717</v>
      </c>
      <c r="T52" s="99">
        <f t="shared" si="9"/>
        <v>0.27921847246891651</v>
      </c>
      <c r="U52" s="99">
        <f t="shared" si="9"/>
        <v>0.29062276306370793</v>
      </c>
      <c r="V52" s="99">
        <f>V46/V9</f>
        <v>0.29402313624678661</v>
      </c>
      <c r="W52" s="83"/>
      <c r="X52" s="83"/>
      <c r="Y52" s="99">
        <f t="shared" ref="Y52:AN52" si="10">Y46/Y9</f>
        <v>0.13679472010648527</v>
      </c>
      <c r="Z52" s="99">
        <f t="shared" si="10"/>
        <v>0.22907548313244902</v>
      </c>
      <c r="AA52" s="99">
        <f t="shared" si="10"/>
        <v>0.28925396037369677</v>
      </c>
      <c r="AB52" s="99">
        <f t="shared" si="10"/>
        <v>0.25706545446196932</v>
      </c>
      <c r="AC52" s="99">
        <f t="shared" si="10"/>
        <v>0.25544638372677053</v>
      </c>
      <c r="AD52" s="99">
        <f t="shared" si="10"/>
        <v>0.24263236763236767</v>
      </c>
      <c r="AE52" s="99">
        <f t="shared" si="10"/>
        <v>0.18325935320228282</v>
      </c>
      <c r="AF52" s="99">
        <f t="shared" si="10"/>
        <v>0.21735345327916425</v>
      </c>
      <c r="AG52" s="99">
        <f t="shared" si="10"/>
        <v>0.2509257626520896</v>
      </c>
      <c r="AH52" s="99">
        <f t="shared" si="10"/>
        <v>0.25445259298061812</v>
      </c>
      <c r="AI52" s="99">
        <f t="shared" si="10"/>
        <v>0.28664192949907236</v>
      </c>
      <c r="AJ52" s="99">
        <f t="shared" si="10"/>
        <v>0.25978723404255322</v>
      </c>
      <c r="AK52" s="99">
        <f t="shared" si="10"/>
        <v>0.25775755068266448</v>
      </c>
      <c r="AL52" s="99">
        <f t="shared" si="10"/>
        <v>0.26375918935028808</v>
      </c>
      <c r="AM52" s="99">
        <f t="shared" si="10"/>
        <v>0.29062276306370793</v>
      </c>
      <c r="AN52" s="99">
        <f t="shared" si="10"/>
        <v>0.29241449373518458</v>
      </c>
      <c r="AO52" s="164"/>
      <c r="AP52" s="161"/>
    </row>
    <row r="53" spans="2:42" x14ac:dyDescent="0.25">
      <c r="B53" s="83"/>
      <c r="C53" s="83"/>
      <c r="D53" s="83" t="s">
        <v>47</v>
      </c>
      <c r="E53" s="83"/>
      <c r="F53" s="83"/>
      <c r="G53" s="83"/>
      <c r="H53" s="86">
        <v>-166.79999999999995</v>
      </c>
      <c r="I53" s="86">
        <v>-139.80000000000001</v>
      </c>
      <c r="J53" s="86">
        <v>-159.80000000000001</v>
      </c>
      <c r="K53" s="86">
        <v>-141.60000000000002</v>
      </c>
      <c r="L53" s="86">
        <v>-114.79999999999995</v>
      </c>
      <c r="M53" s="86">
        <v>-101</v>
      </c>
      <c r="N53" s="86">
        <v>-114</v>
      </c>
      <c r="O53" s="86">
        <v>-117</v>
      </c>
      <c r="P53" s="86">
        <v>-124</v>
      </c>
      <c r="Q53" s="86">
        <v>-146</v>
      </c>
      <c r="R53" s="86">
        <v>-160</v>
      </c>
      <c r="S53" s="86">
        <v>-147</v>
      </c>
      <c r="T53" s="86">
        <v>-171</v>
      </c>
      <c r="U53" s="86">
        <v>-155</v>
      </c>
      <c r="V53" s="86">
        <v>-152</v>
      </c>
      <c r="W53" s="83"/>
      <c r="X53" s="83"/>
      <c r="Y53" s="86">
        <v>-871.1</v>
      </c>
      <c r="Z53" s="86">
        <v>-793.5</v>
      </c>
      <c r="AA53" s="86">
        <f>SUM($I53:I53)</f>
        <v>-139.80000000000001</v>
      </c>
      <c r="AB53" s="86">
        <f>SUM($I53:J53)</f>
        <v>-299.60000000000002</v>
      </c>
      <c r="AC53" s="86">
        <f>SUM($I53:K53)</f>
        <v>-441.20000000000005</v>
      </c>
      <c r="AD53" s="86">
        <f>SUM($I53:L53)</f>
        <v>-556</v>
      </c>
      <c r="AE53" s="86">
        <f>SUM($M53:M53)</f>
        <v>-101</v>
      </c>
      <c r="AF53" s="86">
        <f>SUM($M53:N53)</f>
        <v>-215</v>
      </c>
      <c r="AG53" s="86">
        <f>SUM($M53:O53)</f>
        <v>-332</v>
      </c>
      <c r="AH53" s="86">
        <f>SUM($M53:P53)</f>
        <v>-456</v>
      </c>
      <c r="AI53" s="86">
        <f>SUM($Q53:Q53)</f>
        <v>-146</v>
      </c>
      <c r="AJ53" s="86">
        <f>SUM($Q53:R53)</f>
        <v>-306</v>
      </c>
      <c r="AK53" s="86">
        <f>SUM($Q53:S53)</f>
        <v>-453</v>
      </c>
      <c r="AL53" s="86">
        <f>SUM($Q53:T53)</f>
        <v>-624</v>
      </c>
      <c r="AM53" s="86">
        <f>SUM($U53:U53)</f>
        <v>-155</v>
      </c>
      <c r="AN53" s="86">
        <f>SUM($U53:V53)</f>
        <v>-307</v>
      </c>
    </row>
    <row r="54" spans="2:42" s="83" customFormat="1" ht="5.0999999999999996" customHeight="1" x14ac:dyDescent="0.25"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</row>
    <row r="55" spans="2:42" s="83" customFormat="1" x14ac:dyDescent="0.25">
      <c r="C55" s="93" t="s">
        <v>28</v>
      </c>
      <c r="D55" s="93"/>
      <c r="E55" s="93"/>
      <c r="F55" s="93"/>
      <c r="G55" s="93"/>
      <c r="H55" s="94">
        <v>3842.5929901974509</v>
      </c>
      <c r="I55" s="94">
        <v>3957.765880255698</v>
      </c>
      <c r="J55" s="94">
        <v>4011.5815560090496</v>
      </c>
      <c r="K55" s="94">
        <v>4122.7592052488981</v>
      </c>
      <c r="L55" s="94">
        <v>3736.8284797702968</v>
      </c>
      <c r="M55" s="94">
        <v>4126.3027806553937</v>
      </c>
      <c r="N55" s="94">
        <v>3943.6931355768975</v>
      </c>
      <c r="O55" s="94">
        <v>4219.6336202472985</v>
      </c>
      <c r="P55" s="94">
        <v>3635.1871179770524</v>
      </c>
      <c r="Q55" s="94">
        <v>3674.054396324349</v>
      </c>
      <c r="R55" s="94">
        <v>4195.1828839439495</v>
      </c>
      <c r="S55" s="94">
        <v>4239.9636324377498</v>
      </c>
      <c r="T55" s="94">
        <v>4360.1436750930079</v>
      </c>
      <c r="U55" s="94">
        <v>4146.4784743350001</v>
      </c>
      <c r="V55" s="94">
        <v>4383.9236009645529</v>
      </c>
      <c r="W55" s="93"/>
      <c r="X55" s="93"/>
      <c r="Y55" s="94">
        <v>15921.358825814799</v>
      </c>
      <c r="Z55" s="94">
        <v>15921.358825814799</v>
      </c>
      <c r="AA55" s="94">
        <f>I55</f>
        <v>3957.765880255698</v>
      </c>
      <c r="AB55" s="94">
        <f>SUM($I55:J55)</f>
        <v>7969.3474362647476</v>
      </c>
      <c r="AC55" s="94">
        <f>SUM($I55:K55)</f>
        <v>12092.106641513645</v>
      </c>
      <c r="AD55" s="94">
        <f>SUM($I55:L55)</f>
        <v>15828.935121283941</v>
      </c>
      <c r="AE55" s="94">
        <f>M55</f>
        <v>4126.3027806553937</v>
      </c>
      <c r="AF55" s="94">
        <f>SUM($M55:N55)</f>
        <v>8069.9959162322912</v>
      </c>
      <c r="AG55" s="94">
        <f>SUM($M55:O55)</f>
        <v>12289.62953647959</v>
      </c>
      <c r="AH55" s="94">
        <f>SUM($M55:P55)</f>
        <v>15924.816654456641</v>
      </c>
      <c r="AI55" s="94">
        <f>Q55</f>
        <v>3674.054396324349</v>
      </c>
      <c r="AJ55" s="94">
        <f>SUM($Q55:R55)</f>
        <v>7869.2372802682985</v>
      </c>
      <c r="AK55" s="94">
        <f>SUM($Q55:S55)</f>
        <v>12109.200912706048</v>
      </c>
      <c r="AL55" s="94">
        <f>SUM($Q55:T55)</f>
        <v>16469.344587799056</v>
      </c>
      <c r="AM55" s="94">
        <f>SUM($U55:U55)</f>
        <v>4146.4784743350001</v>
      </c>
      <c r="AN55" s="94">
        <f>SUM($U55:V55)</f>
        <v>8530.402075299553</v>
      </c>
    </row>
    <row r="56" spans="2:42" s="83" customFormat="1" ht="5.0999999999999996" customHeight="1" x14ac:dyDescent="0.25"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</row>
    <row r="57" spans="2:42" x14ac:dyDescent="0.25">
      <c r="B57" s="83"/>
      <c r="C57" s="83"/>
      <c r="D57" s="83" t="s">
        <v>48</v>
      </c>
      <c r="E57" s="83"/>
      <c r="F57" s="83"/>
      <c r="G57" s="83"/>
      <c r="H57" s="86">
        <f>H9/H55*1000</f>
        <v>609.66644294003709</v>
      </c>
      <c r="I57" s="86">
        <f>I9/I55*1000</f>
        <v>559.83604564726068</v>
      </c>
      <c r="J57" s="86">
        <f t="shared" ref="J57:V57" si="11">J9/J55*1000</f>
        <v>533.45543898875496</v>
      </c>
      <c r="K57" s="86">
        <f t="shared" si="11"/>
        <v>488.87162690315813</v>
      </c>
      <c r="L57" s="86">
        <f t="shared" si="11"/>
        <v>438.01849853719119</v>
      </c>
      <c r="M57" s="86">
        <f t="shared" si="11"/>
        <v>382.18232733505806</v>
      </c>
      <c r="N57" s="86">
        <f t="shared" si="11"/>
        <v>473.92125496260144</v>
      </c>
      <c r="O57" s="86">
        <f t="shared" si="11"/>
        <v>527.29696467571523</v>
      </c>
      <c r="P57" s="86">
        <f t="shared" si="11"/>
        <v>540.54989089351318</v>
      </c>
      <c r="Q57" s="86">
        <f t="shared" si="11"/>
        <v>586.81765903001792</v>
      </c>
      <c r="R57" s="86">
        <f t="shared" si="11"/>
        <v>606.40979675440292</v>
      </c>
      <c r="S57" s="86">
        <f t="shared" si="11"/>
        <v>601.65610395420128</v>
      </c>
      <c r="T57" s="86">
        <f t="shared" si="11"/>
        <v>645.62092668653918</v>
      </c>
      <c r="U57" s="86">
        <f t="shared" si="11"/>
        <v>673.82479308495465</v>
      </c>
      <c r="V57" s="86">
        <f t="shared" si="11"/>
        <v>709.86638528903563</v>
      </c>
      <c r="W57" s="83"/>
      <c r="X57" s="83"/>
      <c r="Y57" s="86">
        <f t="shared" ref="Y57:AN57" si="12">Y9/Y55*1000</f>
        <v>679.4897419470949</v>
      </c>
      <c r="Z57" s="86">
        <f t="shared" si="12"/>
        <v>652.9405004769111</v>
      </c>
      <c r="AA57" s="86">
        <f t="shared" si="12"/>
        <v>559.83604564726068</v>
      </c>
      <c r="AB57" s="86">
        <f t="shared" si="12"/>
        <v>546.55667039678303</v>
      </c>
      <c r="AC57" s="86">
        <f t="shared" si="12"/>
        <v>526.88916736203021</v>
      </c>
      <c r="AD57" s="86">
        <f t="shared" si="12"/>
        <v>505.90895335923534</v>
      </c>
      <c r="AE57" s="86">
        <f t="shared" si="12"/>
        <v>382.18232733505806</v>
      </c>
      <c r="AF57" s="86">
        <f t="shared" si="12"/>
        <v>427.01384681850789</v>
      </c>
      <c r="AG57" s="86">
        <f t="shared" si="12"/>
        <v>461.44596817720509</v>
      </c>
      <c r="AH57" s="86">
        <f t="shared" si="12"/>
        <v>479.50316576254119</v>
      </c>
      <c r="AI57" s="86">
        <f t="shared" si="12"/>
        <v>586.81765903001792</v>
      </c>
      <c r="AJ57" s="86">
        <f t="shared" si="12"/>
        <v>597.26245792397253</v>
      </c>
      <c r="AK57" s="86">
        <f t="shared" si="12"/>
        <v>598.80086657011418</v>
      </c>
      <c r="AL57" s="86">
        <f t="shared" si="12"/>
        <v>611.19614969117652</v>
      </c>
      <c r="AM57" s="86">
        <f t="shared" si="12"/>
        <v>673.82479308495465</v>
      </c>
      <c r="AN57" s="86">
        <f t="shared" si="12"/>
        <v>692.34720097207207</v>
      </c>
    </row>
    <row r="58" spans="2:42" x14ac:dyDescent="0.25">
      <c r="B58" s="83"/>
      <c r="C58" s="83"/>
      <c r="D58" s="83" t="s">
        <v>49</v>
      </c>
      <c r="E58" s="83"/>
      <c r="F58" s="83"/>
      <c r="G58" s="83"/>
      <c r="H58" s="86">
        <f>H46/H55*1000</f>
        <v>165.98166957235506</v>
      </c>
      <c r="I58" s="86">
        <f t="shared" ref="I58:V58" si="13">I46/I55*1000</f>
        <v>161.93479336341986</v>
      </c>
      <c r="J58" s="86">
        <f t="shared" si="13"/>
        <v>119.35442251767097</v>
      </c>
      <c r="K58" s="86">
        <f t="shared" si="13"/>
        <v>123.16993904312764</v>
      </c>
      <c r="L58" s="86">
        <f t="shared" si="13"/>
        <v>84.429885317988649</v>
      </c>
      <c r="M58" s="86">
        <f t="shared" si="13"/>
        <v>70.038486112765881</v>
      </c>
      <c r="N58" s="86">
        <f t="shared" si="13"/>
        <v>116.64193541080614</v>
      </c>
      <c r="O58" s="86">
        <f t="shared" si="13"/>
        <v>159.72950750176722</v>
      </c>
      <c r="P58" s="86">
        <f t="shared" si="13"/>
        <v>143.04628155960651</v>
      </c>
      <c r="Q58" s="86">
        <f t="shared" si="13"/>
        <v>168.20654604849307</v>
      </c>
      <c r="R58" s="86">
        <f t="shared" si="13"/>
        <v>143.73628437221106</v>
      </c>
      <c r="S58" s="86">
        <f t="shared" si="13"/>
        <v>152.83149955402683</v>
      </c>
      <c r="T58" s="86">
        <f t="shared" si="13"/>
        <v>180.26928894338178</v>
      </c>
      <c r="U58" s="86">
        <f t="shared" si="13"/>
        <v>195.8288231871808</v>
      </c>
      <c r="V58" s="86">
        <f t="shared" si="13"/>
        <v>208.71714091885207</v>
      </c>
      <c r="W58" s="83"/>
      <c r="X58" s="83"/>
      <c r="Y58" s="86">
        <f t="shared" ref="Y58:AN58" si="14">Y46/Y55*1000</f>
        <v>92.950609064880737</v>
      </c>
      <c r="Z58" s="86">
        <f t="shared" si="14"/>
        <v>149.57266060349147</v>
      </c>
      <c r="AA58" s="86">
        <f t="shared" si="14"/>
        <v>161.93479336341986</v>
      </c>
      <c r="AB58" s="86">
        <f t="shared" si="14"/>
        <v>140.50083886476983</v>
      </c>
      <c r="AC58" s="86">
        <f t="shared" si="14"/>
        <v>134.59193242743979</v>
      </c>
      <c r="AD58" s="86">
        <f t="shared" si="14"/>
        <v>122.74988715996433</v>
      </c>
      <c r="AE58" s="86">
        <f t="shared" si="14"/>
        <v>70.038486112765881</v>
      </c>
      <c r="AF58" s="86">
        <f t="shared" si="14"/>
        <v>92.812934204022753</v>
      </c>
      <c r="AG58" s="86">
        <f t="shared" si="14"/>
        <v>115.78868148759703</v>
      </c>
      <c r="AH58" s="86">
        <f t="shared" si="14"/>
        <v>122.01082387069377</v>
      </c>
      <c r="AI58" s="86">
        <f t="shared" si="14"/>
        <v>168.20654604849307</v>
      </c>
      <c r="AJ58" s="86">
        <f t="shared" si="14"/>
        <v>155.16116194152559</v>
      </c>
      <c r="AK58" s="86">
        <f t="shared" si="14"/>
        <v>154.34544471376964</v>
      </c>
      <c r="AL58" s="86">
        <f t="shared" si="14"/>
        <v>161.20860097656205</v>
      </c>
      <c r="AM58" s="86">
        <f t="shared" si="14"/>
        <v>195.8288231871808</v>
      </c>
      <c r="AN58" s="86">
        <f t="shared" si="14"/>
        <v>202.45235626122053</v>
      </c>
    </row>
    <row r="59" spans="2:42" s="83" customFormat="1" ht="5.0999999999999996" customHeight="1" x14ac:dyDescent="0.25"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</row>
    <row r="60" spans="2:42" s="83" customFormat="1" x14ac:dyDescent="0.25">
      <c r="C60" s="93" t="s">
        <v>29</v>
      </c>
      <c r="D60" s="93"/>
      <c r="E60" s="93"/>
      <c r="F60" s="93"/>
      <c r="G60" s="93"/>
      <c r="H60" s="94">
        <v>4108.4834531166007</v>
      </c>
      <c r="I60" s="94">
        <v>3874.1256032220995</v>
      </c>
      <c r="J60" s="94">
        <v>4048.9612188985993</v>
      </c>
      <c r="K60" s="94">
        <v>4079.0683633509007</v>
      </c>
      <c r="L60" s="94">
        <v>3864.1184414636</v>
      </c>
      <c r="M60" s="94">
        <v>3994.6483110771001</v>
      </c>
      <c r="N60" s="94">
        <v>4227.5012812801506</v>
      </c>
      <c r="O60" s="94">
        <v>4044.2757362673005</v>
      </c>
      <c r="P60" s="94">
        <v>4171.7831431042996</v>
      </c>
      <c r="Q60" s="94">
        <v>4151.6558877203006</v>
      </c>
      <c r="R60" s="94">
        <v>4082.4245046315996</v>
      </c>
      <c r="S60" s="94">
        <v>4362.9029622473008</v>
      </c>
      <c r="T60" s="94">
        <v>4252.9602491116002</v>
      </c>
      <c r="U60" s="94">
        <v>4268.58005720455</v>
      </c>
      <c r="V60" s="94">
        <v>4325.6628918197011</v>
      </c>
      <c r="W60" s="93"/>
      <c r="X60" s="93"/>
      <c r="Y60" s="94">
        <v>15921.358825814799</v>
      </c>
      <c r="Z60" s="94">
        <v>15921.358825814799</v>
      </c>
      <c r="AA60" s="94">
        <f>I60</f>
        <v>3874.1256032220995</v>
      </c>
      <c r="AB60" s="94">
        <f>SUM($I60:J60)</f>
        <v>7923.0868221206983</v>
      </c>
      <c r="AC60" s="94">
        <f>SUM($I60:K60)</f>
        <v>12002.155185471598</v>
      </c>
      <c r="AD60" s="94">
        <f>SUM($I60:L60)</f>
        <v>15866.273626935199</v>
      </c>
      <c r="AE60" s="94">
        <f>M60</f>
        <v>3994.6483110771001</v>
      </c>
      <c r="AF60" s="94">
        <f>SUM($M60:N60)</f>
        <v>8222.1495923572511</v>
      </c>
      <c r="AG60" s="94">
        <f>SUM($M60:O60)</f>
        <v>12266.425328624551</v>
      </c>
      <c r="AH60" s="94">
        <f>SUM($M60:P60)</f>
        <v>16438.208471728853</v>
      </c>
      <c r="AI60" s="94">
        <f>Q60</f>
        <v>4151.6558877203006</v>
      </c>
      <c r="AJ60" s="94">
        <f>SUM($Q60:R60)</f>
        <v>8234.0803923518997</v>
      </c>
      <c r="AK60" s="94">
        <f>SUM($Q60:S60)</f>
        <v>12596.983354599201</v>
      </c>
      <c r="AL60" s="94">
        <f>SUM($Q60:T60)</f>
        <v>16849.943603710803</v>
      </c>
      <c r="AM60" s="94">
        <f>SUM($U60:U60)</f>
        <v>4268.58005720455</v>
      </c>
      <c r="AN60" s="94">
        <f>SUM($U60:V60)</f>
        <v>8594.2429490242503</v>
      </c>
    </row>
    <row r="61" spans="2:42" s="83" customFormat="1" ht="5.0999999999999996" customHeight="1" x14ac:dyDescent="0.25"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</row>
    <row r="62" spans="2:42" x14ac:dyDescent="0.25">
      <c r="B62" s="83"/>
      <c r="C62" s="83"/>
      <c r="D62" s="83" t="s">
        <v>50</v>
      </c>
      <c r="E62" s="83"/>
      <c r="F62" s="83"/>
      <c r="G62" s="83"/>
      <c r="H62" s="86">
        <f t="shared" ref="H62:U62" si="15">H9/H60*1000</f>
        <v>570.21040165632951</v>
      </c>
      <c r="I62" s="86">
        <f t="shared" si="15"/>
        <v>571.9226031693986</v>
      </c>
      <c r="J62" s="86">
        <f t="shared" si="15"/>
        <v>528.53062410464963</v>
      </c>
      <c r="K62" s="86">
        <f t="shared" si="15"/>
        <v>494.10792378686523</v>
      </c>
      <c r="L62" s="86">
        <f t="shared" si="15"/>
        <v>423.58950037257</v>
      </c>
      <c r="M62" s="86">
        <f t="shared" si="15"/>
        <v>394.77818250658078</v>
      </c>
      <c r="N62" s="86">
        <f t="shared" si="15"/>
        <v>442.1051291636839</v>
      </c>
      <c r="O62" s="86">
        <f t="shared" si="15"/>
        <v>550.16031178269338</v>
      </c>
      <c r="P62" s="86">
        <f t="shared" si="15"/>
        <v>471.02160697111589</v>
      </c>
      <c r="Q62" s="86">
        <f t="shared" si="15"/>
        <v>519.31086253486978</v>
      </c>
      <c r="R62" s="86">
        <f t="shared" si="15"/>
        <v>623.15910486863299</v>
      </c>
      <c r="S62" s="86">
        <f t="shared" si="15"/>
        <v>584.70243827884667</v>
      </c>
      <c r="T62" s="86">
        <f t="shared" si="15"/>
        <v>661.89191412922912</v>
      </c>
      <c r="U62" s="86">
        <f t="shared" si="15"/>
        <v>654.55021636158847</v>
      </c>
      <c r="V62" s="86">
        <f>V9/V60*1000</f>
        <v>719.42730578592489</v>
      </c>
      <c r="W62" s="83"/>
      <c r="X62" s="83"/>
      <c r="Y62" s="86">
        <f t="shared" ref="Y62:AN62" si="16">Y9/Y60*1000</f>
        <v>679.4897419470949</v>
      </c>
      <c r="Z62" s="86">
        <f t="shared" si="16"/>
        <v>652.9405004769111</v>
      </c>
      <c r="AA62" s="86">
        <f t="shared" si="16"/>
        <v>571.9226031693986</v>
      </c>
      <c r="AB62" s="86">
        <f t="shared" si="16"/>
        <v>549.7478568377154</v>
      </c>
      <c r="AC62" s="86">
        <f t="shared" si="16"/>
        <v>530.83799547203216</v>
      </c>
      <c r="AD62" s="86">
        <f t="shared" si="16"/>
        <v>504.71838493982034</v>
      </c>
      <c r="AE62" s="86">
        <f t="shared" si="16"/>
        <v>394.77818250658078</v>
      </c>
      <c r="AF62" s="86">
        <f t="shared" si="16"/>
        <v>419.11181027442831</v>
      </c>
      <c r="AG62" s="86">
        <f t="shared" si="16"/>
        <v>462.3188784075773</v>
      </c>
      <c r="AH62" s="86">
        <f t="shared" si="16"/>
        <v>464.52750694412504</v>
      </c>
      <c r="AI62" s="86">
        <f t="shared" si="16"/>
        <v>519.31086253486978</v>
      </c>
      <c r="AJ62" s="86">
        <f t="shared" si="16"/>
        <v>570.79841051412666</v>
      </c>
      <c r="AK62" s="86">
        <f t="shared" si="16"/>
        <v>575.61400185169225</v>
      </c>
      <c r="AL62" s="86">
        <f t="shared" si="16"/>
        <v>597.39072347893205</v>
      </c>
      <c r="AM62" s="86">
        <f t="shared" si="16"/>
        <v>654.55021636158847</v>
      </c>
      <c r="AN62" s="86">
        <f t="shared" si="16"/>
        <v>687.20421740818244</v>
      </c>
    </row>
    <row r="63" spans="2:42" x14ac:dyDescent="0.25">
      <c r="B63" s="83"/>
      <c r="C63" s="83"/>
      <c r="D63" s="83" t="s">
        <v>51</v>
      </c>
      <c r="E63" s="83"/>
      <c r="F63" s="83"/>
      <c r="G63" s="83"/>
      <c r="H63" s="86">
        <f t="shared" ref="H63:U63" si="17">H46/H60*1000</f>
        <v>155.23976359602489</v>
      </c>
      <c r="I63" s="86">
        <f t="shared" si="17"/>
        <v>165.43087799398273</v>
      </c>
      <c r="J63" s="86">
        <f t="shared" si="17"/>
        <v>118.25255272023659</v>
      </c>
      <c r="K63" s="86">
        <f t="shared" si="17"/>
        <v>124.48921046835538</v>
      </c>
      <c r="L63" s="86">
        <f t="shared" si="17"/>
        <v>81.648635977239621</v>
      </c>
      <c r="M63" s="86">
        <f t="shared" si="17"/>
        <v>72.346794384528749</v>
      </c>
      <c r="N63" s="86">
        <f t="shared" si="17"/>
        <v>108.81132124948881</v>
      </c>
      <c r="O63" s="86">
        <f t="shared" si="17"/>
        <v>166.65530343439792</v>
      </c>
      <c r="P63" s="86">
        <f t="shared" si="17"/>
        <v>124.64693924935382</v>
      </c>
      <c r="Q63" s="86">
        <f t="shared" si="17"/>
        <v>148.8562676468226</v>
      </c>
      <c r="R63" s="86">
        <f t="shared" si="17"/>
        <v>147.70634443230568</v>
      </c>
      <c r="S63" s="86">
        <f t="shared" si="17"/>
        <v>148.52496276154162</v>
      </c>
      <c r="T63" s="86">
        <f t="shared" si="17"/>
        <v>184.8124492026906</v>
      </c>
      <c r="U63" s="86">
        <f t="shared" si="17"/>
        <v>190.22719244295268</v>
      </c>
      <c r="V63" s="86">
        <f>V46/V60*1000</f>
        <v>211.52827274875361</v>
      </c>
      <c r="W63" s="83"/>
      <c r="X63" s="83"/>
      <c r="Y63" s="86">
        <f t="shared" ref="Y63:AN63" si="18">Y46/Y60*1000</f>
        <v>92.950609064880737</v>
      </c>
      <c r="Z63" s="86">
        <f t="shared" si="18"/>
        <v>149.57266060349147</v>
      </c>
      <c r="AA63" s="86">
        <f t="shared" si="18"/>
        <v>165.43087799398273</v>
      </c>
      <c r="AB63" s="86">
        <f t="shared" si="18"/>
        <v>141.32118265748102</v>
      </c>
      <c r="AC63" s="86">
        <f t="shared" si="18"/>
        <v>135.6006462880984</v>
      </c>
      <c r="AD63" s="86">
        <f t="shared" si="18"/>
        <v>122.46101672553336</v>
      </c>
      <c r="AE63" s="86">
        <f t="shared" si="18"/>
        <v>72.346794384528749</v>
      </c>
      <c r="AF63" s="86">
        <f t="shared" si="18"/>
        <v>91.095399273228892</v>
      </c>
      <c r="AG63" s="86">
        <f t="shared" si="18"/>
        <v>116.00771715287999</v>
      </c>
      <c r="AH63" s="86">
        <f t="shared" si="18"/>
        <v>118.20022865275472</v>
      </c>
      <c r="AI63" s="86">
        <f t="shared" si="18"/>
        <v>148.8562676468226</v>
      </c>
      <c r="AJ63" s="86">
        <f t="shared" si="18"/>
        <v>148.28614026335075</v>
      </c>
      <c r="AK63" s="86">
        <f t="shared" si="18"/>
        <v>148.36885525593888</v>
      </c>
      <c r="AL63" s="86">
        <f t="shared" si="18"/>
        <v>157.56729295018522</v>
      </c>
      <c r="AM63" s="86">
        <f t="shared" si="18"/>
        <v>190.22719244295268</v>
      </c>
      <c r="AN63" s="86">
        <f t="shared" si="18"/>
        <v>200.9484733260974</v>
      </c>
    </row>
    <row r="64" spans="2:42" s="83" customFormat="1" x14ac:dyDescent="0.25">
      <c r="C64" s="85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</row>
    <row r="65" spans="1:40" s="83" customFormat="1" x14ac:dyDescent="0.25"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</row>
    <row r="66" spans="1:40" s="83" customFormat="1" x14ac:dyDescent="0.25"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</row>
    <row r="67" spans="1:40" s="83" customFormat="1" x14ac:dyDescent="0.25"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</row>
    <row r="68" spans="1:40" s="83" customFormat="1" x14ac:dyDescent="0.25"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</row>
    <row r="69" spans="1:40" s="83" customFormat="1" hidden="1" x14ac:dyDescent="0.25">
      <c r="B69" s="63"/>
      <c r="C69" s="63"/>
      <c r="D69" s="63"/>
      <c r="E69" s="63"/>
      <c r="F69" s="63"/>
      <c r="G69" s="63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3"/>
      <c r="X69" s="63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</row>
    <row r="70" spans="1:40" s="83" customFormat="1" hidden="1" x14ac:dyDescent="0.25">
      <c r="B70" s="63"/>
      <c r="C70" s="63"/>
      <c r="D70" s="63"/>
      <c r="E70" s="63"/>
      <c r="F70" s="63"/>
      <c r="G70" s="63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3"/>
      <c r="X70" s="63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</row>
    <row r="71" spans="1:40" s="83" customFormat="1" hidden="1" x14ac:dyDescent="0.25">
      <c r="B71" s="63"/>
      <c r="C71" s="63"/>
      <c r="D71" s="63"/>
      <c r="E71" s="63"/>
      <c r="F71" s="63"/>
      <c r="G71" s="63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3"/>
      <c r="X71" s="63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</row>
    <row r="72" spans="1:40" s="83" customFormat="1" x14ac:dyDescent="0.25"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</row>
    <row r="73" spans="1:40" s="83" customFormat="1" x14ac:dyDescent="0.25"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</row>
    <row r="74" spans="1:40" s="83" customFormat="1" hidden="1" x14ac:dyDescent="0.25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</row>
    <row r="75" spans="1:40" ht="12" hidden="1" customHeight="1" x14ac:dyDescent="0.25">
      <c r="A75" s="63"/>
    </row>
    <row r="76" spans="1:40" s="83" customFormat="1" ht="12" hidden="1" customHeight="1" x14ac:dyDescent="0.25">
      <c r="B76" s="63"/>
      <c r="C76" s="63"/>
      <c r="D76" s="63"/>
      <c r="E76" s="63"/>
      <c r="F76" s="63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3"/>
      <c r="X76" s="63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</row>
    <row r="77" spans="1:40" s="83" customFormat="1" ht="12" hidden="1" customHeight="1" x14ac:dyDescent="0.25">
      <c r="B77" s="63"/>
      <c r="C77" s="63"/>
      <c r="D77" s="63"/>
      <c r="E77" s="63"/>
      <c r="F77" s="63"/>
      <c r="G77" s="6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3"/>
      <c r="X77" s="63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</row>
    <row r="78" spans="1:40" s="83" customFormat="1" ht="12" hidden="1" customHeight="1" x14ac:dyDescent="0.25">
      <c r="B78" s="63"/>
      <c r="C78" s="63"/>
      <c r="D78" s="63"/>
      <c r="E78" s="63"/>
      <c r="F78" s="63"/>
      <c r="G78" s="63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3"/>
      <c r="X78" s="63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</row>
    <row r="79" spans="1:40" s="83" customFormat="1" ht="12" hidden="1" customHeight="1" x14ac:dyDescent="0.25">
      <c r="B79" s="63"/>
      <c r="C79" s="63"/>
      <c r="D79" s="63"/>
      <c r="E79" s="63"/>
      <c r="F79" s="63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3"/>
      <c r="X79" s="63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</row>
    <row r="80" spans="1:40" s="83" customFormat="1" ht="12" hidden="1" customHeight="1" x14ac:dyDescent="0.25">
      <c r="B80" s="63"/>
      <c r="C80" s="63"/>
      <c r="D80" s="63"/>
      <c r="E80" s="63"/>
      <c r="F80" s="63"/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3"/>
      <c r="X80" s="63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</row>
    <row r="81" spans="1:40" s="83" customFormat="1" ht="12" hidden="1" customHeight="1" x14ac:dyDescent="0.25">
      <c r="B81" s="63"/>
      <c r="C81" s="63"/>
      <c r="D81" s="63"/>
      <c r="E81" s="63"/>
      <c r="F81" s="63"/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3"/>
      <c r="X81" s="63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</row>
    <row r="82" spans="1:40" s="83" customFormat="1" ht="12" hidden="1" customHeight="1" x14ac:dyDescent="0.25">
      <c r="B82" s="63"/>
      <c r="C82" s="63"/>
      <c r="D82" s="63"/>
      <c r="E82" s="63"/>
      <c r="F82" s="63"/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3"/>
      <c r="X82" s="63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</row>
    <row r="83" spans="1:40" s="83" customFormat="1" ht="12" hidden="1" customHeight="1" x14ac:dyDescent="0.25">
      <c r="B83" s="63"/>
      <c r="C83" s="63"/>
      <c r="D83" s="63"/>
      <c r="E83" s="63"/>
      <c r="F83" s="63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3"/>
      <c r="X83" s="63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</row>
    <row r="84" spans="1:40" s="83" customFormat="1" ht="12" hidden="1" customHeight="1" x14ac:dyDescent="0.25">
      <c r="B84" s="63"/>
      <c r="C84" s="63"/>
      <c r="D84" s="63"/>
      <c r="E84" s="63"/>
      <c r="F84" s="63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3"/>
      <c r="X84" s="63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</row>
    <row r="85" spans="1:40" s="83" customFormat="1" ht="12" hidden="1" customHeight="1" x14ac:dyDescent="0.25">
      <c r="B85" s="63"/>
      <c r="C85" s="63"/>
      <c r="D85" s="63"/>
      <c r="E85" s="63"/>
      <c r="F85" s="63"/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3"/>
      <c r="X85" s="63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</row>
    <row r="86" spans="1:40" s="83" customFormat="1" ht="12" hidden="1" customHeight="1" x14ac:dyDescent="0.25">
      <c r="B86" s="63"/>
      <c r="C86" s="63"/>
      <c r="D86" s="63"/>
      <c r="E86" s="63"/>
      <c r="F86" s="63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3"/>
      <c r="X86" s="63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</row>
    <row r="87" spans="1:40" s="83" customFormat="1" ht="12" hidden="1" customHeight="1" x14ac:dyDescent="0.25">
      <c r="B87" s="63"/>
      <c r="C87" s="63"/>
      <c r="D87" s="63"/>
      <c r="E87" s="63"/>
      <c r="F87" s="63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3"/>
      <c r="X87" s="63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</row>
    <row r="88" spans="1:40" s="83" customFormat="1" ht="12" hidden="1" customHeight="1" x14ac:dyDescent="0.25">
      <c r="B88" s="63"/>
      <c r="C88" s="63"/>
      <c r="D88" s="63"/>
      <c r="E88" s="63"/>
      <c r="F88" s="63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3"/>
      <c r="X88" s="63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</row>
    <row r="89" spans="1:40" s="83" customFormat="1" ht="12" hidden="1" customHeight="1" x14ac:dyDescent="0.25">
      <c r="B89" s="63"/>
      <c r="C89" s="63"/>
      <c r="D89" s="63"/>
      <c r="E89" s="63"/>
      <c r="F89" s="63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3"/>
      <c r="X89" s="63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</row>
    <row r="90" spans="1:40" s="83" customFormat="1" ht="12" hidden="1" customHeight="1" x14ac:dyDescent="0.25">
      <c r="B90" s="63"/>
      <c r="C90" s="63"/>
      <c r="D90" s="63"/>
      <c r="E90" s="63"/>
      <c r="F90" s="63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3"/>
      <c r="X90" s="63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</row>
    <row r="91" spans="1:40" s="83" customFormat="1" ht="12" hidden="1" customHeight="1" x14ac:dyDescent="0.25">
      <c r="B91" s="63"/>
      <c r="C91" s="63"/>
      <c r="D91" s="63"/>
      <c r="E91" s="63"/>
      <c r="F91" s="63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3"/>
      <c r="X91" s="63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</row>
    <row r="92" spans="1:40" ht="12" hidden="1" customHeight="1" x14ac:dyDescent="0.25">
      <c r="A92" s="63"/>
    </row>
    <row r="93" spans="1:40" ht="12" hidden="1" customHeight="1" x14ac:dyDescent="0.25">
      <c r="A93" s="63"/>
    </row>
    <row r="94" spans="1:40" ht="12" hidden="1" customHeight="1" x14ac:dyDescent="0.25">
      <c r="A94" s="63"/>
    </row>
    <row r="95" spans="1:40" ht="12" hidden="1" customHeight="1" x14ac:dyDescent="0.25">
      <c r="A95" s="63"/>
    </row>
    <row r="96" spans="1:40" ht="12" hidden="1" customHeight="1" x14ac:dyDescent="0.25">
      <c r="A96" s="63"/>
    </row>
    <row r="97" spans="1:40" ht="12" hidden="1" customHeight="1" x14ac:dyDescent="0.25">
      <c r="A97" s="63"/>
    </row>
    <row r="98" spans="1:40" ht="12" hidden="1" customHeight="1" x14ac:dyDescent="0.25">
      <c r="A98" s="63"/>
    </row>
    <row r="99" spans="1:40" ht="12" hidden="1" customHeight="1" x14ac:dyDescent="0.25">
      <c r="A99" s="63"/>
    </row>
    <row r="100" spans="1:40" ht="12" hidden="1" customHeight="1" x14ac:dyDescent="0.25">
      <c r="A100" s="63"/>
    </row>
    <row r="101" spans="1:40" ht="12" hidden="1" customHeight="1" x14ac:dyDescent="0.25">
      <c r="A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</row>
    <row r="102" spans="1:40" ht="12" hidden="1" customHeight="1" x14ac:dyDescent="0.25"/>
    <row r="103" spans="1:40" ht="12" hidden="1" customHeight="1" x14ac:dyDescent="0.25"/>
    <row r="104" spans="1:40" ht="12" hidden="1" customHeight="1" x14ac:dyDescent="0.25"/>
    <row r="105" spans="1:40" s="83" customFormat="1" ht="12" hidden="1" customHeight="1" x14ac:dyDescent="0.25">
      <c r="B105" s="63"/>
      <c r="C105" s="63"/>
      <c r="D105" s="63"/>
      <c r="E105" s="63"/>
      <c r="F105" s="63"/>
      <c r="G105" s="63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3"/>
      <c r="X105" s="63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</row>
    <row r="106" spans="1:40" s="83" customFormat="1" ht="12" hidden="1" customHeight="1" x14ac:dyDescent="0.25">
      <c r="B106" s="63"/>
      <c r="C106" s="63"/>
      <c r="D106" s="63"/>
      <c r="E106" s="63"/>
      <c r="F106" s="63"/>
      <c r="G106" s="63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3"/>
      <c r="X106" s="63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</row>
    <row r="107" spans="1:40" s="83" customFormat="1" ht="12" hidden="1" customHeight="1" x14ac:dyDescent="0.25">
      <c r="B107" s="63"/>
      <c r="C107" s="63"/>
      <c r="D107" s="63"/>
      <c r="E107" s="63"/>
      <c r="F107" s="63"/>
      <c r="G107" s="63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3"/>
      <c r="X107" s="63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</row>
    <row r="108" spans="1:40" s="83" customFormat="1" ht="12" hidden="1" customHeight="1" x14ac:dyDescent="0.25">
      <c r="B108" s="63"/>
      <c r="C108" s="63"/>
      <c r="D108" s="63"/>
      <c r="E108" s="63"/>
      <c r="F108" s="63"/>
      <c r="G108" s="63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3"/>
      <c r="X108" s="63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</row>
    <row r="109" spans="1:40" s="83" customFormat="1" ht="12" hidden="1" customHeight="1" x14ac:dyDescent="0.25">
      <c r="B109" s="63"/>
      <c r="C109" s="63"/>
      <c r="D109" s="63"/>
      <c r="E109" s="63"/>
      <c r="F109" s="63"/>
      <c r="G109" s="63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3"/>
      <c r="X109" s="63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</row>
    <row r="110" spans="1:40" s="83" customFormat="1" ht="12" hidden="1" customHeight="1" x14ac:dyDescent="0.25">
      <c r="B110" s="63"/>
      <c r="C110" s="63"/>
      <c r="D110" s="63"/>
      <c r="E110" s="63"/>
      <c r="F110" s="63"/>
      <c r="G110" s="63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3"/>
      <c r="X110" s="63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</row>
    <row r="111" spans="1:40" s="83" customFormat="1" ht="12" hidden="1" customHeight="1" x14ac:dyDescent="0.25">
      <c r="B111" s="63"/>
      <c r="C111" s="63"/>
      <c r="D111" s="63"/>
      <c r="E111" s="63"/>
      <c r="F111" s="63"/>
      <c r="G111" s="63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3"/>
      <c r="X111" s="63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</row>
    <row r="112" spans="1:40" s="83" customFormat="1" ht="12" hidden="1" customHeight="1" x14ac:dyDescent="0.25">
      <c r="B112" s="63"/>
      <c r="C112" s="63"/>
      <c r="D112" s="63"/>
      <c r="E112" s="63"/>
      <c r="F112" s="63"/>
      <c r="G112" s="63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3"/>
      <c r="X112" s="63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</row>
    <row r="113" spans="2:40" s="83" customFormat="1" ht="12" hidden="1" customHeight="1" x14ac:dyDescent="0.25">
      <c r="B113" s="63"/>
      <c r="C113" s="63"/>
      <c r="D113" s="63"/>
      <c r="E113" s="63"/>
      <c r="F113" s="63"/>
      <c r="G113" s="63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3"/>
      <c r="X113" s="63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</row>
    <row r="114" spans="2:40" s="83" customFormat="1" ht="12" hidden="1" customHeight="1" x14ac:dyDescent="0.25">
      <c r="B114" s="63"/>
      <c r="C114" s="63"/>
      <c r="D114" s="63"/>
      <c r="E114" s="63"/>
      <c r="F114" s="63"/>
      <c r="G114" s="63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3"/>
      <c r="X114" s="63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</row>
    <row r="115" spans="2:40" s="83" customFormat="1" ht="12" hidden="1" customHeight="1" x14ac:dyDescent="0.25">
      <c r="B115" s="63"/>
      <c r="C115" s="63"/>
      <c r="D115" s="63"/>
      <c r="E115" s="63"/>
      <c r="F115" s="63"/>
      <c r="G115" s="63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3"/>
      <c r="X115" s="63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</row>
    <row r="116" spans="2:40" s="83" customFormat="1" ht="12" hidden="1" customHeight="1" x14ac:dyDescent="0.25">
      <c r="B116" s="63"/>
      <c r="C116" s="63"/>
      <c r="D116" s="63"/>
      <c r="E116" s="63"/>
      <c r="F116" s="63"/>
      <c r="G116" s="63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3"/>
      <c r="X116" s="63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</row>
    <row r="117" spans="2:40" s="83" customFormat="1" ht="12" hidden="1" customHeight="1" x14ac:dyDescent="0.25">
      <c r="B117" s="63"/>
      <c r="C117" s="63"/>
      <c r="D117" s="63"/>
      <c r="E117" s="63"/>
      <c r="F117" s="63"/>
      <c r="G117" s="63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3"/>
      <c r="X117" s="63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</row>
    <row r="118" spans="2:40" s="83" customFormat="1" ht="12" hidden="1" customHeight="1" x14ac:dyDescent="0.25">
      <c r="B118" s="63"/>
      <c r="C118" s="63"/>
      <c r="D118" s="63"/>
      <c r="E118" s="63"/>
      <c r="F118" s="63"/>
      <c r="G118" s="63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3"/>
      <c r="X118" s="63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</row>
    <row r="119" spans="2:40" s="83" customFormat="1" ht="12" hidden="1" customHeight="1" x14ac:dyDescent="0.25">
      <c r="B119" s="63"/>
      <c r="C119" s="63"/>
      <c r="D119" s="63"/>
      <c r="E119" s="63"/>
      <c r="F119" s="63"/>
      <c r="G119" s="63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3"/>
      <c r="X119" s="63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</row>
    <row r="120" spans="2:40" s="83" customFormat="1" ht="12" hidden="1" customHeight="1" x14ac:dyDescent="0.25">
      <c r="B120" s="63"/>
      <c r="C120" s="63"/>
      <c r="D120" s="63"/>
      <c r="E120" s="63"/>
      <c r="F120" s="63"/>
      <c r="G120" s="63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3"/>
      <c r="X120" s="63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</row>
    <row r="121" spans="2:40" s="83" customFormat="1" ht="12" hidden="1" customHeight="1" x14ac:dyDescent="0.25">
      <c r="B121" s="63"/>
      <c r="C121" s="63"/>
      <c r="D121" s="63"/>
      <c r="E121" s="63"/>
      <c r="F121" s="63"/>
      <c r="G121" s="63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3"/>
      <c r="X121" s="63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</row>
    <row r="122" spans="2:40" s="83" customFormat="1" ht="12" hidden="1" customHeight="1" x14ac:dyDescent="0.25">
      <c r="B122" s="63"/>
      <c r="C122" s="63"/>
      <c r="D122" s="63"/>
      <c r="E122" s="63"/>
      <c r="F122" s="63"/>
      <c r="G122" s="63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3"/>
      <c r="X122" s="63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</row>
    <row r="123" spans="2:40" s="83" customFormat="1" ht="12" hidden="1" customHeight="1" x14ac:dyDescent="0.25">
      <c r="B123" s="63"/>
      <c r="C123" s="63"/>
      <c r="D123" s="63"/>
      <c r="E123" s="63"/>
      <c r="F123" s="63"/>
      <c r="G123" s="63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3"/>
      <c r="X123" s="63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</row>
    <row r="124" spans="2:40" s="83" customFormat="1" ht="12" hidden="1" customHeight="1" x14ac:dyDescent="0.25">
      <c r="B124" s="63"/>
      <c r="C124" s="63"/>
      <c r="D124" s="63"/>
      <c r="E124" s="63"/>
      <c r="F124" s="63"/>
      <c r="G124" s="63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3"/>
      <c r="X124" s="63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</row>
    <row r="125" spans="2:40" s="83" customFormat="1" ht="12" hidden="1" customHeight="1" x14ac:dyDescent="0.25">
      <c r="B125" s="63"/>
      <c r="C125" s="63"/>
      <c r="D125" s="63"/>
      <c r="E125" s="63"/>
      <c r="F125" s="63"/>
      <c r="G125" s="63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3"/>
      <c r="X125" s="63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</row>
    <row r="126" spans="2:40" s="83" customFormat="1" ht="12" hidden="1" customHeight="1" x14ac:dyDescent="0.25">
      <c r="B126" s="63"/>
      <c r="C126" s="63"/>
      <c r="D126" s="63"/>
      <c r="E126" s="63"/>
      <c r="F126" s="63"/>
      <c r="G126" s="63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3"/>
      <c r="X126" s="63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</row>
    <row r="127" spans="2:40" s="83" customFormat="1" ht="12" hidden="1" customHeight="1" x14ac:dyDescent="0.25">
      <c r="B127" s="63"/>
      <c r="C127" s="63"/>
      <c r="D127" s="63"/>
      <c r="E127" s="63"/>
      <c r="F127" s="63"/>
      <c r="G127" s="63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3"/>
      <c r="X127" s="63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</row>
    <row r="128" spans="2:40" s="83" customFormat="1" ht="12" hidden="1" customHeight="1" x14ac:dyDescent="0.25">
      <c r="B128" s="63"/>
      <c r="C128" s="63"/>
      <c r="D128" s="63"/>
      <c r="E128" s="63"/>
      <c r="F128" s="63"/>
      <c r="G128" s="63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3"/>
      <c r="X128" s="63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</row>
    <row r="129" ht="12" hidden="1" customHeight="1" x14ac:dyDescent="0.25"/>
    <row r="130" ht="12" hidden="1" customHeight="1" x14ac:dyDescent="0.25"/>
    <row r="131" ht="12" hidden="1" customHeight="1" x14ac:dyDescent="0.25"/>
    <row r="132" ht="12" hidden="1" customHeight="1" x14ac:dyDescent="0.25"/>
    <row r="133" ht="12" hidden="1" customHeight="1" x14ac:dyDescent="0.25"/>
    <row r="134" ht="12" hidden="1" customHeight="1" x14ac:dyDescent="0.25"/>
    <row r="135" ht="12" hidden="1" customHeight="1" x14ac:dyDescent="0.25"/>
    <row r="136" ht="12" hidden="1" customHeight="1" x14ac:dyDescent="0.25"/>
    <row r="137" ht="12" hidden="1" customHeight="1" x14ac:dyDescent="0.25"/>
    <row r="138" ht="12" hidden="1" customHeight="1" x14ac:dyDescent="0.25"/>
    <row r="139" ht="12" hidden="1" customHeight="1" x14ac:dyDescent="0.25"/>
    <row r="140" ht="12" hidden="1" customHeight="1" x14ac:dyDescent="0.25"/>
    <row r="141" ht="12" hidden="1" customHeight="1" x14ac:dyDescent="0.25"/>
    <row r="142" ht="12" hidden="1" customHeight="1" x14ac:dyDescent="0.25"/>
    <row r="143" ht="12" hidden="1" customHeight="1" x14ac:dyDescent="0.25"/>
    <row r="144" ht="12" hidden="1" customHeight="1" x14ac:dyDescent="0.25"/>
    <row r="145" ht="12" hidden="1" customHeight="1" x14ac:dyDescent="0.25"/>
    <row r="146" ht="12" hidden="1" customHeight="1" x14ac:dyDescent="0.25"/>
    <row r="147" ht="12" hidden="1" customHeight="1" x14ac:dyDescent="0.25"/>
    <row r="148" ht="12" hidden="1" customHeight="1" x14ac:dyDescent="0.25"/>
    <row r="149" ht="12" hidden="1" customHeight="1" x14ac:dyDescent="0.25"/>
    <row r="150" ht="12" hidden="1" customHeight="1" x14ac:dyDescent="0.25"/>
    <row r="151" ht="12" hidden="1" customHeight="1" x14ac:dyDescent="0.25"/>
    <row r="152" ht="12" hidden="1" customHeight="1" x14ac:dyDescent="0.25"/>
    <row r="153" ht="12" hidden="1" customHeight="1" x14ac:dyDescent="0.25"/>
    <row r="154" ht="12" hidden="1" customHeight="1" x14ac:dyDescent="0.25"/>
    <row r="155" ht="12" hidden="1" customHeight="1" x14ac:dyDescent="0.25"/>
    <row r="156" ht="12" hidden="1" customHeight="1" x14ac:dyDescent="0.25"/>
    <row r="157" ht="12" hidden="1" customHeight="1" x14ac:dyDescent="0.25"/>
    <row r="158" ht="12" hidden="1" customHeight="1" x14ac:dyDescent="0.25"/>
    <row r="159" ht="12" hidden="1" customHeight="1" x14ac:dyDescent="0.25"/>
    <row r="160" ht="12" hidden="1" customHeight="1" x14ac:dyDescent="0.25"/>
    <row r="161" ht="12" hidden="1" customHeight="1" x14ac:dyDescent="0.25"/>
    <row r="162" ht="12" hidden="1" customHeight="1" x14ac:dyDescent="0.25"/>
    <row r="163" ht="12" hidden="1" customHeight="1" x14ac:dyDescent="0.25"/>
    <row r="164" ht="12" hidden="1" customHeight="1" x14ac:dyDescent="0.25"/>
    <row r="165" ht="12" hidden="1" customHeight="1" x14ac:dyDescent="0.25"/>
    <row r="166" ht="12" hidden="1" customHeight="1" x14ac:dyDescent="0.25"/>
    <row r="167" ht="12" hidden="1" customHeight="1" x14ac:dyDescent="0.25"/>
    <row r="168" ht="12" hidden="1" customHeight="1" x14ac:dyDescent="0.25"/>
    <row r="169" ht="12" hidden="1" customHeight="1" x14ac:dyDescent="0.25"/>
    <row r="170" ht="12" hidden="1" customHeight="1" x14ac:dyDescent="0.25"/>
    <row r="171" ht="12" hidden="1" customHeight="1" x14ac:dyDescent="0.25"/>
    <row r="172" ht="12" hidden="1" customHeight="1" x14ac:dyDescent="0.25"/>
    <row r="173" ht="12" hidden="1" customHeight="1" x14ac:dyDescent="0.25"/>
    <row r="174" ht="12" hidden="1" customHeight="1" x14ac:dyDescent="0.25"/>
    <row r="175" ht="12" hidden="1" customHeight="1" x14ac:dyDescent="0.25"/>
    <row r="176" ht="12" hidden="1" customHeight="1" x14ac:dyDescent="0.25"/>
    <row r="177" ht="12" hidden="1" customHeight="1" x14ac:dyDescent="0.25"/>
    <row r="178" ht="12" hidden="1" customHeight="1" x14ac:dyDescent="0.25"/>
    <row r="179" ht="12" hidden="1" customHeight="1" x14ac:dyDescent="0.25"/>
    <row r="180" ht="12" hidden="1" customHeight="1" x14ac:dyDescent="0.25"/>
    <row r="181" ht="12" hidden="1" customHeight="1" x14ac:dyDescent="0.25"/>
    <row r="182" ht="12" hidden="1" customHeight="1" x14ac:dyDescent="0.25"/>
    <row r="183" ht="12" hidden="1" customHeight="1" x14ac:dyDescent="0.25"/>
    <row r="184" ht="12" hidden="1" customHeight="1" x14ac:dyDescent="0.25"/>
    <row r="185" ht="12" hidden="1" customHeight="1" x14ac:dyDescent="0.25"/>
    <row r="186" ht="12" hidden="1" customHeight="1" x14ac:dyDescent="0.25"/>
    <row r="187" ht="12" hidden="1" customHeight="1" x14ac:dyDescent="0.25"/>
    <row r="188" ht="12" hidden="1" customHeight="1" x14ac:dyDescent="0.25"/>
    <row r="189" ht="12" hidden="1" customHeight="1" x14ac:dyDescent="0.25"/>
    <row r="190" ht="12" hidden="1" customHeight="1" x14ac:dyDescent="0.25"/>
    <row r="191" ht="12" hidden="1" customHeight="1" x14ac:dyDescent="0.25"/>
    <row r="192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hidden="1" customHeight="1" x14ac:dyDescent="0.25"/>
  </sheetData>
  <mergeCells count="1">
    <mergeCell ref="C22:E22"/>
  </mergeCells>
  <pageMargins left="0.7" right="0.7" top="0.75" bottom="0.75" header="0.3" footer="0.3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O227"/>
  <sheetViews>
    <sheetView zoomScale="85" zoomScaleNormal="85" workbookViewId="0">
      <pane xSplit="6" ySplit="5" topLeftCell="L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0" customHeight="1" zeroHeight="1" outlineLevelCol="7" x14ac:dyDescent="0.25"/>
  <cols>
    <col min="1" max="1" width="0.85546875" style="83" customWidth="1"/>
    <col min="2" max="3" width="1.7109375" style="63" customWidth="1"/>
    <col min="4" max="4" width="47.7109375" style="63" customWidth="1"/>
    <col min="5" max="5" width="9.140625" style="63" customWidth="1"/>
    <col min="6" max="7" width="0.85546875" style="63" customWidth="1"/>
    <col min="8" max="11" width="9.140625" style="64" customWidth="1" outlineLevel="3"/>
    <col min="12" max="15" width="9.140625" style="64" customWidth="1" outlineLevel="6"/>
    <col min="16" max="21" width="9.140625" style="64" customWidth="1" outlineLevel="7"/>
    <col min="22" max="23" width="2.7109375" style="63" customWidth="1" outlineLevel="7"/>
    <col min="24" max="25" width="9.140625" style="64" customWidth="1" outlineLevel="7"/>
    <col min="26" max="28" width="9.140625" style="64" customWidth="1"/>
    <col min="29" max="30" width="9.140625" style="64" customWidth="1" outlineLevel="7"/>
    <col min="31" max="31" width="9.140625" style="64" customWidth="1" outlineLevel="6"/>
    <col min="32" max="32" width="9.140625" style="64" customWidth="1" outlineLevel="5"/>
    <col min="33" max="33" width="9.140625" style="64" customWidth="1" outlineLevel="4"/>
    <col min="34" max="36" width="9.140625" style="64" customWidth="1"/>
    <col min="37" max="38" width="9.140625" style="64" customWidth="1" outlineLevel="1"/>
    <col min="39" max="39" width="9.140625" style="64" customWidth="1"/>
    <col min="40" max="40" width="9.140625" style="83" customWidth="1"/>
    <col min="41" max="16384" width="9.140625" style="63" hidden="1"/>
  </cols>
  <sheetData>
    <row r="1" spans="1:39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</row>
    <row r="2" spans="1:39" s="11" customFormat="1" ht="32.25" customHeight="1" x14ac:dyDescent="0.25">
      <c r="A2" s="10"/>
    </row>
    <row r="3" spans="1:39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</row>
    <row r="4" spans="1:39" ht="12" customHeight="1" x14ac:dyDescent="0.25">
      <c r="B4" s="67" t="s">
        <v>311</v>
      </c>
      <c r="C4" s="67"/>
      <c r="D4" s="66"/>
      <c r="E4" s="66"/>
      <c r="F4" s="66"/>
      <c r="G4" s="66"/>
      <c r="H4" s="68" t="s">
        <v>14</v>
      </c>
      <c r="I4" s="68" t="s">
        <v>204</v>
      </c>
      <c r="J4" s="68" t="s">
        <v>205</v>
      </c>
      <c r="K4" s="68" t="s">
        <v>206</v>
      </c>
      <c r="L4" s="68" t="s">
        <v>199</v>
      </c>
      <c r="M4" s="68" t="s">
        <v>201</v>
      </c>
      <c r="N4" s="68" t="s">
        <v>207</v>
      </c>
      <c r="O4" s="68" t="s">
        <v>249</v>
      </c>
      <c r="P4" s="68" t="s">
        <v>250</v>
      </c>
      <c r="Q4" s="68" t="s">
        <v>347</v>
      </c>
      <c r="R4" s="68" t="s">
        <v>348</v>
      </c>
      <c r="S4" s="68" t="s">
        <v>371</v>
      </c>
      <c r="T4" s="68" t="s">
        <v>376</v>
      </c>
      <c r="U4" s="68" t="s">
        <v>387</v>
      </c>
      <c r="V4" s="66"/>
      <c r="W4" s="66"/>
      <c r="X4" s="69">
        <v>2013</v>
      </c>
      <c r="Y4" s="69" t="s">
        <v>273</v>
      </c>
      <c r="Z4" s="68" t="s">
        <v>14</v>
      </c>
      <c r="AA4" s="69" t="s">
        <v>15</v>
      </c>
      <c r="AB4" s="69" t="s">
        <v>16</v>
      </c>
      <c r="AC4" s="69" t="s">
        <v>274</v>
      </c>
      <c r="AD4" s="68" t="s">
        <v>199</v>
      </c>
      <c r="AE4" s="69" t="s">
        <v>200</v>
      </c>
      <c r="AF4" s="68" t="s">
        <v>208</v>
      </c>
      <c r="AG4" s="116" t="s">
        <v>344</v>
      </c>
      <c r="AH4" s="68" t="s">
        <v>250</v>
      </c>
      <c r="AI4" s="68" t="s">
        <v>349</v>
      </c>
      <c r="AJ4" s="68" t="s">
        <v>350</v>
      </c>
      <c r="AK4" s="116" t="s">
        <v>372</v>
      </c>
      <c r="AL4" s="68" t="s">
        <v>376</v>
      </c>
      <c r="AM4" s="68" t="s">
        <v>388</v>
      </c>
    </row>
    <row r="5" spans="1:39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3"/>
      <c r="W5" s="83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</row>
    <row r="6" spans="1:39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3"/>
      <c r="W6" s="83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</row>
    <row r="7" spans="1:39" ht="12" customHeight="1" x14ac:dyDescent="0.25">
      <c r="A7" s="63"/>
      <c r="B7" s="72" t="s">
        <v>91</v>
      </c>
      <c r="C7" s="73"/>
      <c r="D7" s="73"/>
      <c r="E7" s="73"/>
      <c r="F7" s="73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3"/>
      <c r="W7" s="73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</row>
    <row r="8" spans="1:39" s="83" customFormat="1" ht="5.0999999999999996" customHeight="1" x14ac:dyDescent="0.25"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</row>
    <row r="9" spans="1:39" ht="12" x14ac:dyDescent="0.25">
      <c r="C9" s="81" t="s">
        <v>92</v>
      </c>
      <c r="D9" s="82"/>
      <c r="E9" s="82"/>
      <c r="F9" s="82"/>
      <c r="G9" s="82"/>
      <c r="H9" s="95">
        <v>321.09999999999957</v>
      </c>
      <c r="I9" s="95">
        <v>161.20000000000005</v>
      </c>
      <c r="J9" s="95">
        <v>411.00000000000045</v>
      </c>
      <c r="K9" s="95">
        <v>74.699999999999932</v>
      </c>
      <c r="L9" s="95">
        <v>55</v>
      </c>
      <c r="M9" s="95">
        <v>187</v>
      </c>
      <c r="N9" s="95">
        <v>388</v>
      </c>
      <c r="O9" s="95">
        <v>309</v>
      </c>
      <c r="P9" s="95">
        <v>322</v>
      </c>
      <c r="Q9" s="95">
        <v>343</v>
      </c>
      <c r="R9" s="95">
        <v>358</v>
      </c>
      <c r="S9" s="95">
        <v>429</v>
      </c>
      <c r="T9" s="95">
        <v>504</v>
      </c>
      <c r="U9" s="95">
        <v>582</v>
      </c>
      <c r="V9" s="82"/>
      <c r="W9" s="82"/>
      <c r="X9" s="95">
        <v>164.2</v>
      </c>
      <c r="Y9" s="95">
        <v>773.6</v>
      </c>
      <c r="Z9" s="95">
        <f>SUM($H9:H9)</f>
        <v>321.09999999999957</v>
      </c>
      <c r="AA9" s="95">
        <f>SUM($H9:I9)</f>
        <v>482.29999999999961</v>
      </c>
      <c r="AB9" s="95">
        <f>SUM($H9:J9)</f>
        <v>893.30000000000007</v>
      </c>
      <c r="AC9" s="95">
        <f>SUM($H9:K9)</f>
        <v>968</v>
      </c>
      <c r="AD9" s="95">
        <f>SUM($L9:L9)</f>
        <v>55</v>
      </c>
      <c r="AE9" s="95">
        <f>SUM($L9:M9)</f>
        <v>242</v>
      </c>
      <c r="AF9" s="95">
        <f>SUM($L9:N9)</f>
        <v>630</v>
      </c>
      <c r="AG9" s="95">
        <f>SUM($L9:O9)</f>
        <v>939</v>
      </c>
      <c r="AH9" s="95">
        <f>SUM($P9:P9)</f>
        <v>322</v>
      </c>
      <c r="AI9" s="95">
        <f>SUM($P9:Q9)</f>
        <v>665</v>
      </c>
      <c r="AJ9" s="95">
        <f>SUM($P9:R9)</f>
        <v>1023</v>
      </c>
      <c r="AK9" s="95">
        <f>SUM($P9:S9)</f>
        <v>1452</v>
      </c>
      <c r="AL9" s="95">
        <f>SUM($T9:T9)</f>
        <v>504</v>
      </c>
      <c r="AM9" s="95">
        <f>SUM($T9:U9)</f>
        <v>1086</v>
      </c>
    </row>
    <row r="10" spans="1:39" s="83" customFormat="1" ht="5.0999999999999996" customHeight="1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</row>
    <row r="11" spans="1:39" ht="24" x14ac:dyDescent="0.25">
      <c r="B11" s="83"/>
      <c r="C11" s="83"/>
      <c r="D11" s="100" t="s">
        <v>93</v>
      </c>
      <c r="E11" s="83"/>
      <c r="F11" s="83"/>
      <c r="G11" s="83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3"/>
      <c r="W11" s="83"/>
      <c r="X11" s="86"/>
      <c r="Y11" s="86"/>
      <c r="Z11" s="86"/>
      <c r="AA11" s="86"/>
      <c r="AB11" s="86"/>
      <c r="AC11" s="86"/>
      <c r="AD11" s="86"/>
      <c r="AE11" s="86"/>
      <c r="AF11" s="86"/>
      <c r="AG11" s="165"/>
      <c r="AH11" s="86"/>
      <c r="AI11" s="86"/>
      <c r="AJ11" s="86"/>
      <c r="AK11" s="86"/>
      <c r="AL11" s="86"/>
      <c r="AM11" s="86"/>
    </row>
    <row r="12" spans="1:39" ht="12" x14ac:dyDescent="0.25">
      <c r="B12" s="83"/>
      <c r="C12" s="83"/>
      <c r="D12" s="102" t="s">
        <v>94</v>
      </c>
      <c r="E12" s="83"/>
      <c r="F12" s="83"/>
      <c r="G12" s="83"/>
      <c r="H12" s="86">
        <v>139.80000000000001</v>
      </c>
      <c r="I12" s="86">
        <v>159.80000000000001</v>
      </c>
      <c r="J12" s="86">
        <v>141.60000000000002</v>
      </c>
      <c r="K12" s="86">
        <v>114.79999999999995</v>
      </c>
      <c r="L12" s="86">
        <v>101</v>
      </c>
      <c r="M12" s="86">
        <v>114</v>
      </c>
      <c r="N12" s="86">
        <v>117</v>
      </c>
      <c r="O12" s="86">
        <v>124</v>
      </c>
      <c r="P12" s="86">
        <v>146</v>
      </c>
      <c r="Q12" s="86">
        <v>160</v>
      </c>
      <c r="R12" s="86">
        <v>147</v>
      </c>
      <c r="S12" s="86">
        <v>171</v>
      </c>
      <c r="T12" s="86">
        <v>155</v>
      </c>
      <c r="U12" s="86">
        <v>152</v>
      </c>
      <c r="V12" s="83"/>
      <c r="W12" s="83"/>
      <c r="X12" s="86">
        <v>871.1</v>
      </c>
      <c r="Y12" s="86">
        <v>793.5</v>
      </c>
      <c r="Z12" s="86">
        <f>SUM($H12:H12)</f>
        <v>139.80000000000001</v>
      </c>
      <c r="AA12" s="86">
        <f>SUM($H12:I12)</f>
        <v>299.60000000000002</v>
      </c>
      <c r="AB12" s="86">
        <f>SUM($H12:J12)</f>
        <v>441.20000000000005</v>
      </c>
      <c r="AC12" s="86">
        <f>SUM($H12:K12)</f>
        <v>556</v>
      </c>
      <c r="AD12" s="86">
        <f>SUM($L12:L12)</f>
        <v>101</v>
      </c>
      <c r="AE12" s="86">
        <f>SUM($L12:M12)</f>
        <v>215</v>
      </c>
      <c r="AF12" s="86">
        <f>SUM($L12:N12)</f>
        <v>332</v>
      </c>
      <c r="AG12" s="86">
        <f>SUM($L12:O12)</f>
        <v>456</v>
      </c>
      <c r="AH12" s="86">
        <f>SUM($P12:P12)</f>
        <v>146</v>
      </c>
      <c r="AI12" s="86">
        <f>SUM($P12:Q12)</f>
        <v>306</v>
      </c>
      <c r="AJ12" s="86">
        <f>SUM($P12:R12)</f>
        <v>453</v>
      </c>
      <c r="AK12" s="86">
        <f>SUM($P12:S12)</f>
        <v>624</v>
      </c>
      <c r="AL12" s="86">
        <f>SUM($T12:T12)</f>
        <v>155</v>
      </c>
      <c r="AM12" s="86">
        <f>SUM($T12:U12)</f>
        <v>307</v>
      </c>
    </row>
    <row r="13" spans="1:39" ht="12" x14ac:dyDescent="0.25">
      <c r="B13" s="83"/>
      <c r="C13" s="83"/>
      <c r="D13" s="102" t="s">
        <v>31</v>
      </c>
      <c r="E13" s="83"/>
      <c r="F13" s="83"/>
      <c r="G13" s="83"/>
      <c r="H13" s="86">
        <v>1.4</v>
      </c>
      <c r="I13" s="86">
        <v>-1.8</v>
      </c>
      <c r="J13" s="86">
        <v>1.7</v>
      </c>
      <c r="K13" s="86">
        <v>6.7</v>
      </c>
      <c r="L13" s="86">
        <v>-1</v>
      </c>
      <c r="M13" s="86">
        <v>-7</v>
      </c>
      <c r="N13" s="86">
        <v>7</v>
      </c>
      <c r="O13" s="86">
        <v>4</v>
      </c>
      <c r="P13" s="86">
        <v>0</v>
      </c>
      <c r="Q13" s="86">
        <v>0</v>
      </c>
      <c r="R13" s="86">
        <v>-1</v>
      </c>
      <c r="S13" s="86">
        <v>2</v>
      </c>
      <c r="T13" s="86">
        <v>-2</v>
      </c>
      <c r="U13" s="86">
        <v>4</v>
      </c>
      <c r="V13" s="83"/>
      <c r="W13" s="83"/>
      <c r="X13" s="86">
        <v>23</v>
      </c>
      <c r="Y13" s="86">
        <v>11.9</v>
      </c>
      <c r="Z13" s="86">
        <f>SUM($H13:H13)</f>
        <v>1.4</v>
      </c>
      <c r="AA13" s="86">
        <f>SUM($H13:I13)</f>
        <v>-0.40000000000000013</v>
      </c>
      <c r="AB13" s="86">
        <f>SUM($H13:J13)</f>
        <v>1.2999999999999998</v>
      </c>
      <c r="AC13" s="86">
        <f>SUM($H13:K13)</f>
        <v>8</v>
      </c>
      <c r="AD13" s="86">
        <f>SUM($L13:L13)</f>
        <v>-1</v>
      </c>
      <c r="AE13" s="86">
        <f>SUM($L13:M13)</f>
        <v>-8</v>
      </c>
      <c r="AF13" s="86">
        <f>SUM($L13:N13)</f>
        <v>-1</v>
      </c>
      <c r="AG13" s="86">
        <f>SUM($L13:O13)</f>
        <v>3</v>
      </c>
      <c r="AH13" s="86">
        <f>SUM($P13:P13)</f>
        <v>0</v>
      </c>
      <c r="AI13" s="86">
        <f>SUM($P13:Q13)</f>
        <v>0</v>
      </c>
      <c r="AJ13" s="86">
        <f>SUM($P13:R13)</f>
        <v>-1</v>
      </c>
      <c r="AK13" s="86">
        <f>SUM($P13:S13)</f>
        <v>1</v>
      </c>
      <c r="AL13" s="86">
        <f>SUM($T13:T13)</f>
        <v>-2</v>
      </c>
      <c r="AM13" s="86">
        <f>SUM($T13:U13)</f>
        <v>2</v>
      </c>
    </row>
    <row r="14" spans="1:39" ht="12" x14ac:dyDescent="0.25">
      <c r="B14" s="83"/>
      <c r="C14" s="83"/>
      <c r="D14" s="102" t="s">
        <v>95</v>
      </c>
      <c r="E14" s="83"/>
      <c r="F14" s="83"/>
      <c r="G14" s="83"/>
      <c r="H14" s="86">
        <v>-59.7</v>
      </c>
      <c r="I14" s="86">
        <v>6.8999999999999986</v>
      </c>
      <c r="J14" s="86">
        <v>0.60000000000000142</v>
      </c>
      <c r="K14" s="86">
        <v>-27.799999999999997</v>
      </c>
      <c r="L14" s="86">
        <v>0</v>
      </c>
      <c r="M14" s="86">
        <v>0</v>
      </c>
      <c r="N14" s="86">
        <v>0</v>
      </c>
      <c r="O14" s="86">
        <v>4</v>
      </c>
      <c r="P14" s="86">
        <v>0</v>
      </c>
      <c r="Q14" s="86">
        <v>0</v>
      </c>
      <c r="R14" s="86">
        <v>2</v>
      </c>
      <c r="S14" s="86">
        <v>3</v>
      </c>
      <c r="T14" s="86">
        <v>0</v>
      </c>
      <c r="U14" s="86">
        <v>0</v>
      </c>
      <c r="V14" s="83"/>
      <c r="W14" s="83"/>
      <c r="X14" s="86">
        <v>49.1</v>
      </c>
      <c r="Y14" s="86">
        <v>-37.4</v>
      </c>
      <c r="Z14" s="86">
        <f>SUM($H14:H14)</f>
        <v>-59.7</v>
      </c>
      <c r="AA14" s="86">
        <f>SUM($H14:I14)</f>
        <v>-52.800000000000004</v>
      </c>
      <c r="AB14" s="86">
        <f>SUM($H14:J14)</f>
        <v>-52.2</v>
      </c>
      <c r="AC14" s="86">
        <f>SUM($H14:K14)</f>
        <v>-80</v>
      </c>
      <c r="AD14" s="86">
        <f>SUM($L14:L14)</f>
        <v>0</v>
      </c>
      <c r="AE14" s="86">
        <f>SUM($L14:M14)</f>
        <v>0</v>
      </c>
      <c r="AF14" s="86">
        <f>SUM($L14:N14)</f>
        <v>0</v>
      </c>
      <c r="AG14" s="86">
        <f>SUM($L14:O14)</f>
        <v>4</v>
      </c>
      <c r="AH14" s="86">
        <f>SUM($P14:P14)</f>
        <v>0</v>
      </c>
      <c r="AI14" s="86">
        <f>SUM($P14:Q14)</f>
        <v>0</v>
      </c>
      <c r="AJ14" s="86">
        <f>SUM($P14:R14)</f>
        <v>2</v>
      </c>
      <c r="AK14" s="86">
        <f>SUM($P14:S14)</f>
        <v>5</v>
      </c>
      <c r="AL14" s="86">
        <f>SUM($T14:T14)</f>
        <v>0</v>
      </c>
      <c r="AM14" s="86">
        <f>SUM($T14:U14)</f>
        <v>0</v>
      </c>
    </row>
    <row r="15" spans="1:39" ht="12" x14ac:dyDescent="0.25">
      <c r="B15" s="83"/>
      <c r="C15" s="83"/>
      <c r="D15" s="102" t="s">
        <v>36</v>
      </c>
      <c r="E15" s="83"/>
      <c r="F15" s="83"/>
      <c r="G15" s="83"/>
      <c r="H15" s="86">
        <v>-11.6</v>
      </c>
      <c r="I15" s="86">
        <v>-12.799999999999999</v>
      </c>
      <c r="J15" s="86">
        <v>-14.5</v>
      </c>
      <c r="K15" s="86">
        <v>-13.100000000000001</v>
      </c>
      <c r="L15" s="86">
        <v>-10</v>
      </c>
      <c r="M15" s="86">
        <v>-12</v>
      </c>
      <c r="N15" s="86">
        <v>-9</v>
      </c>
      <c r="O15" s="86">
        <v>-8</v>
      </c>
      <c r="P15" s="86">
        <v>-6</v>
      </c>
      <c r="Q15" s="86">
        <v>-8</v>
      </c>
      <c r="R15" s="86">
        <v>-8</v>
      </c>
      <c r="S15" s="86">
        <v>-7</v>
      </c>
      <c r="T15" s="86">
        <v>-10</v>
      </c>
      <c r="U15" s="86">
        <v>-4</v>
      </c>
      <c r="V15" s="83"/>
      <c r="W15" s="83"/>
      <c r="X15" s="86">
        <v>-40.6</v>
      </c>
      <c r="Y15" s="86">
        <v>-36.5</v>
      </c>
      <c r="Z15" s="86">
        <f>SUM($H15:H15)</f>
        <v>-11.6</v>
      </c>
      <c r="AA15" s="86">
        <f>SUM($H15:I15)</f>
        <v>-24.4</v>
      </c>
      <c r="AB15" s="86">
        <f>SUM($H15:J15)</f>
        <v>-38.9</v>
      </c>
      <c r="AC15" s="86">
        <f>SUM($H15:K15)</f>
        <v>-52</v>
      </c>
      <c r="AD15" s="86">
        <f>SUM($L15:L15)</f>
        <v>-10</v>
      </c>
      <c r="AE15" s="86">
        <f>SUM($L15:M15)</f>
        <v>-22</v>
      </c>
      <c r="AF15" s="86">
        <f>SUM($L15:N15)</f>
        <v>-31</v>
      </c>
      <c r="AG15" s="86">
        <f>SUM($L15:O15)</f>
        <v>-39</v>
      </c>
      <c r="AH15" s="86">
        <f>SUM($P15:P15)</f>
        <v>-6</v>
      </c>
      <c r="AI15" s="86">
        <f>SUM($P15:Q15)</f>
        <v>-14</v>
      </c>
      <c r="AJ15" s="86">
        <f>SUM($P15:R15)</f>
        <v>-22</v>
      </c>
      <c r="AK15" s="86">
        <f>SUM($P15:S15)</f>
        <v>-29</v>
      </c>
      <c r="AL15" s="86">
        <f>SUM($T15:T15)</f>
        <v>-10</v>
      </c>
      <c r="AM15" s="86">
        <f>SUM($T15:U15)</f>
        <v>-14</v>
      </c>
    </row>
    <row r="16" spans="1:39" ht="12" x14ac:dyDescent="0.25">
      <c r="B16" s="83"/>
      <c r="C16" s="83"/>
      <c r="D16" s="102" t="s">
        <v>37</v>
      </c>
      <c r="E16" s="83"/>
      <c r="F16" s="83"/>
      <c r="G16" s="83"/>
      <c r="H16" s="86">
        <v>26.7</v>
      </c>
      <c r="I16" s="86">
        <v>22.000000000000004</v>
      </c>
      <c r="J16" s="86">
        <v>16.700000000000003</v>
      </c>
      <c r="K16" s="86">
        <v>29.599999999999994</v>
      </c>
      <c r="L16" s="86">
        <v>20</v>
      </c>
      <c r="M16" s="86">
        <v>44</v>
      </c>
      <c r="N16" s="86">
        <v>23</v>
      </c>
      <c r="O16" s="86">
        <v>18</v>
      </c>
      <c r="P16" s="86">
        <v>18</v>
      </c>
      <c r="Q16" s="86">
        <v>19</v>
      </c>
      <c r="R16" s="86">
        <v>31</v>
      </c>
      <c r="S16" s="86">
        <v>19</v>
      </c>
      <c r="T16" s="86">
        <v>19</v>
      </c>
      <c r="U16" s="86">
        <v>20</v>
      </c>
      <c r="V16" s="83"/>
      <c r="W16" s="83"/>
      <c r="X16" s="86">
        <v>121.9</v>
      </c>
      <c r="Y16" s="86">
        <v>136.80000000000001</v>
      </c>
      <c r="Z16" s="86">
        <f>SUM($H16:H16)</f>
        <v>26.7</v>
      </c>
      <c r="AA16" s="86">
        <f>SUM($H16:I16)</f>
        <v>48.7</v>
      </c>
      <c r="AB16" s="86">
        <f>SUM($H16:J16)</f>
        <v>65.400000000000006</v>
      </c>
      <c r="AC16" s="86">
        <f>SUM($H16:K16)</f>
        <v>95</v>
      </c>
      <c r="AD16" s="86">
        <f>SUM($L16:L16)</f>
        <v>20</v>
      </c>
      <c r="AE16" s="86">
        <f>SUM($L16:M16)</f>
        <v>64</v>
      </c>
      <c r="AF16" s="86">
        <f>SUM($L16:N16)</f>
        <v>87</v>
      </c>
      <c r="AG16" s="86">
        <f>SUM($L16:O16)</f>
        <v>105</v>
      </c>
      <c r="AH16" s="86">
        <f>SUM($P16:P16)</f>
        <v>18</v>
      </c>
      <c r="AI16" s="86">
        <f>SUM($P16:Q16)</f>
        <v>37</v>
      </c>
      <c r="AJ16" s="86">
        <f>SUM($P16:R16)</f>
        <v>68</v>
      </c>
      <c r="AK16" s="86">
        <f>SUM($P16:S16)</f>
        <v>87</v>
      </c>
      <c r="AL16" s="86">
        <f>SUM($T16:T16)</f>
        <v>19</v>
      </c>
      <c r="AM16" s="86">
        <f>SUM($T16:U16)</f>
        <v>39</v>
      </c>
    </row>
    <row r="17" spans="2:41" ht="24" x14ac:dyDescent="0.25">
      <c r="B17" s="83"/>
      <c r="C17" s="83"/>
      <c r="D17" s="103" t="s">
        <v>96</v>
      </c>
      <c r="E17" s="83"/>
      <c r="F17" s="83"/>
      <c r="G17" s="83"/>
      <c r="H17" s="86">
        <v>23</v>
      </c>
      <c r="I17" s="86">
        <v>17.5</v>
      </c>
      <c r="J17" s="86">
        <v>20.799999999999997</v>
      </c>
      <c r="K17" s="86">
        <v>41.7</v>
      </c>
      <c r="L17" s="86">
        <v>16</v>
      </c>
      <c r="M17" s="86">
        <v>22</v>
      </c>
      <c r="N17" s="86">
        <v>12</v>
      </c>
      <c r="O17" s="86">
        <v>11</v>
      </c>
      <c r="P17" s="86">
        <v>2</v>
      </c>
      <c r="Q17" s="86">
        <v>6</v>
      </c>
      <c r="R17" s="86">
        <v>22</v>
      </c>
      <c r="S17" s="86">
        <v>60</v>
      </c>
      <c r="T17" s="86">
        <v>21</v>
      </c>
      <c r="U17" s="86">
        <v>41</v>
      </c>
      <c r="V17" s="83"/>
      <c r="W17" s="83"/>
      <c r="X17" s="86">
        <v>54</v>
      </c>
      <c r="Y17" s="86">
        <v>193.1</v>
      </c>
      <c r="Z17" s="86">
        <f>SUM($H17:H17)</f>
        <v>23</v>
      </c>
      <c r="AA17" s="86">
        <f>SUM($H17:I17)</f>
        <v>40.5</v>
      </c>
      <c r="AB17" s="86">
        <f>SUM($H17:J17)</f>
        <v>61.3</v>
      </c>
      <c r="AC17" s="86">
        <f>SUM($H17:K17)</f>
        <v>103</v>
      </c>
      <c r="AD17" s="86">
        <f>SUM($L17:L17)</f>
        <v>16</v>
      </c>
      <c r="AE17" s="86">
        <f>SUM($L17:M17)</f>
        <v>38</v>
      </c>
      <c r="AF17" s="86">
        <f>SUM($L17:N17)</f>
        <v>50</v>
      </c>
      <c r="AG17" s="86">
        <f>SUM($L17:O17)</f>
        <v>61</v>
      </c>
      <c r="AH17" s="86">
        <f>SUM($P17:P17)</f>
        <v>2</v>
      </c>
      <c r="AI17" s="86">
        <f>SUM($P17:Q17)</f>
        <v>8</v>
      </c>
      <c r="AJ17" s="86">
        <f>SUM($P17:R17)</f>
        <v>30</v>
      </c>
      <c r="AK17" s="86">
        <f>SUM($P17:S17)</f>
        <v>90</v>
      </c>
      <c r="AL17" s="86">
        <f>SUM($T17:T17)</f>
        <v>21</v>
      </c>
      <c r="AM17" s="86">
        <f>SUM($T17:U17)</f>
        <v>62</v>
      </c>
    </row>
    <row r="18" spans="2:41" ht="12" x14ac:dyDescent="0.25">
      <c r="B18" s="83"/>
      <c r="C18" s="83"/>
      <c r="D18" s="103" t="s">
        <v>40</v>
      </c>
      <c r="E18" s="83"/>
      <c r="F18" s="83"/>
      <c r="G18" s="83"/>
      <c r="H18" s="86">
        <v>0</v>
      </c>
      <c r="I18" s="86">
        <v>0</v>
      </c>
      <c r="J18" s="86">
        <v>0</v>
      </c>
      <c r="K18" s="86">
        <v>0</v>
      </c>
      <c r="L18" s="86">
        <v>20</v>
      </c>
      <c r="M18" s="86">
        <v>72</v>
      </c>
      <c r="N18" s="86">
        <v>122</v>
      </c>
      <c r="O18" s="86">
        <v>19</v>
      </c>
      <c r="P18" s="86">
        <v>93</v>
      </c>
      <c r="Q18" s="86">
        <v>89</v>
      </c>
      <c r="R18" s="86">
        <v>94</v>
      </c>
      <c r="S18" s="86">
        <v>95</v>
      </c>
      <c r="T18" s="86">
        <v>124</v>
      </c>
      <c r="U18" s="86">
        <v>138</v>
      </c>
      <c r="V18" s="83"/>
      <c r="W18" s="83"/>
      <c r="X18" s="86">
        <v>0</v>
      </c>
      <c r="Y18" s="86">
        <v>0</v>
      </c>
      <c r="Z18" s="86">
        <f>SUM($H18:H18)</f>
        <v>0</v>
      </c>
      <c r="AA18" s="86">
        <f>SUM($H18:I18)</f>
        <v>0</v>
      </c>
      <c r="AB18" s="86">
        <f>SUM($H18:J18)</f>
        <v>0</v>
      </c>
      <c r="AC18" s="86">
        <v>353</v>
      </c>
      <c r="AD18" s="86">
        <f>SUM($L18:L18)</f>
        <v>20</v>
      </c>
      <c r="AE18" s="86">
        <f>SUM($L18:M18)</f>
        <v>92</v>
      </c>
      <c r="AF18" s="86">
        <v>0</v>
      </c>
      <c r="AG18" s="86">
        <f>SUM($L18:O18)</f>
        <v>233</v>
      </c>
      <c r="AH18" s="86">
        <f>SUM($P18:P18)</f>
        <v>93</v>
      </c>
      <c r="AI18" s="86">
        <f>SUM($P18:Q18)</f>
        <v>182</v>
      </c>
      <c r="AJ18" s="86">
        <f>SUM($P18:R18)</f>
        <v>276</v>
      </c>
      <c r="AK18" s="86">
        <f>SUM($P18:S18)</f>
        <v>371</v>
      </c>
      <c r="AL18" s="86">
        <f>SUM($T18:T18)</f>
        <v>124</v>
      </c>
      <c r="AM18" s="86">
        <f>SUM($T18:U18)</f>
        <v>262</v>
      </c>
    </row>
    <row r="19" spans="2:41" ht="12" x14ac:dyDescent="0.25">
      <c r="B19" s="83"/>
      <c r="C19" s="83"/>
      <c r="D19" s="102" t="s">
        <v>97</v>
      </c>
      <c r="E19" s="83"/>
      <c r="F19" s="83"/>
      <c r="G19" s="83"/>
      <c r="H19" s="86">
        <v>2.5</v>
      </c>
      <c r="I19" s="86">
        <v>18.899999999999999</v>
      </c>
      <c r="J19" s="86">
        <v>-1.5</v>
      </c>
      <c r="K19" s="86">
        <v>-19.899999999999999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3"/>
      <c r="W19" s="83"/>
      <c r="X19" s="86">
        <v>87.7</v>
      </c>
      <c r="Y19" s="86">
        <v>-15.9</v>
      </c>
      <c r="Z19" s="86">
        <f>SUM($H19:H19)</f>
        <v>2.5</v>
      </c>
      <c r="AA19" s="86">
        <f>SUM($H19:I19)</f>
        <v>21.4</v>
      </c>
      <c r="AB19" s="86">
        <f>SUM($H19:J19)</f>
        <v>19.899999999999999</v>
      </c>
      <c r="AC19" s="86">
        <f>SUM($H19:K19)</f>
        <v>0</v>
      </c>
      <c r="AD19" s="86">
        <f>SUM($L19:L19)</f>
        <v>0</v>
      </c>
      <c r="AE19" s="86">
        <f>SUM($L19:M19)</f>
        <v>0</v>
      </c>
      <c r="AF19" s="86">
        <f>SUM($L19:N19)</f>
        <v>0</v>
      </c>
      <c r="AG19" s="86">
        <f>SUM($L19:O19)</f>
        <v>0</v>
      </c>
      <c r="AH19" s="86">
        <f>SUM($P19:P19)</f>
        <v>0</v>
      </c>
      <c r="AI19" s="86">
        <f>SUM($P19:Q19)</f>
        <v>0</v>
      </c>
      <c r="AJ19" s="86">
        <f>SUM($P19:R19)</f>
        <v>0</v>
      </c>
      <c r="AK19" s="86">
        <f>SUM($P19:S19)</f>
        <v>0</v>
      </c>
      <c r="AL19" s="86">
        <f>SUM($T19:T19)</f>
        <v>0</v>
      </c>
      <c r="AM19" s="86">
        <f>SUM($T19:U19)</f>
        <v>0</v>
      </c>
    </row>
    <row r="20" spans="2:41" ht="12" x14ac:dyDescent="0.25">
      <c r="B20" s="83"/>
      <c r="C20" s="83"/>
      <c r="D20" s="102" t="s">
        <v>98</v>
      </c>
      <c r="E20" s="83"/>
      <c r="F20" s="83"/>
      <c r="G20" s="83"/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3"/>
      <c r="W20" s="83"/>
      <c r="X20" s="86">
        <v>0</v>
      </c>
      <c r="Y20" s="86">
        <v>0</v>
      </c>
      <c r="Z20" s="86">
        <f>SUM($H20:H20)</f>
        <v>0</v>
      </c>
      <c r="AA20" s="86">
        <f>SUM($H20:I20)</f>
        <v>0</v>
      </c>
      <c r="AB20" s="86">
        <f>SUM($H20:J20)</f>
        <v>0</v>
      </c>
      <c r="AC20" s="86">
        <f>SUM($H20:K20)</f>
        <v>0</v>
      </c>
      <c r="AD20" s="86">
        <f>SUM($L20:L20)</f>
        <v>0</v>
      </c>
      <c r="AE20" s="86">
        <f>SUM($L20:M20)</f>
        <v>0</v>
      </c>
      <c r="AF20" s="86">
        <f>SUM($L20:N20)</f>
        <v>0</v>
      </c>
      <c r="AG20" s="86">
        <f>SUM($L20:O20)</f>
        <v>0</v>
      </c>
      <c r="AH20" s="86">
        <f>SUM($P20:P20)</f>
        <v>0</v>
      </c>
      <c r="AI20" s="86">
        <f>SUM($P20:Q20)</f>
        <v>0</v>
      </c>
      <c r="AJ20" s="86">
        <f>SUM($P20:R20)</f>
        <v>0</v>
      </c>
      <c r="AK20" s="86">
        <f>SUM($P20:S20)</f>
        <v>0</v>
      </c>
      <c r="AL20" s="86">
        <f>SUM($T20:T20)</f>
        <v>0</v>
      </c>
      <c r="AM20" s="86">
        <f>SUM($T20:U20)</f>
        <v>0</v>
      </c>
    </row>
    <row r="21" spans="2:41" ht="12" x14ac:dyDescent="0.25">
      <c r="B21" s="83"/>
      <c r="C21" s="83"/>
      <c r="D21" s="102" t="s">
        <v>99</v>
      </c>
      <c r="E21" s="83"/>
      <c r="F21" s="83"/>
      <c r="G21" s="83"/>
      <c r="H21" s="86">
        <v>0.1</v>
      </c>
      <c r="I21" s="86">
        <v>-0.1</v>
      </c>
      <c r="J21" s="86">
        <v>1.1000000000000001</v>
      </c>
      <c r="K21" s="86">
        <v>83.9</v>
      </c>
      <c r="L21" s="86">
        <v>2</v>
      </c>
      <c r="M21" s="86">
        <v>4</v>
      </c>
      <c r="N21" s="86">
        <v>2</v>
      </c>
      <c r="O21" s="86">
        <v>6</v>
      </c>
      <c r="P21" s="86">
        <v>3</v>
      </c>
      <c r="Q21" s="86">
        <v>12</v>
      </c>
      <c r="R21" s="86">
        <v>0</v>
      </c>
      <c r="S21" s="86">
        <v>2</v>
      </c>
      <c r="T21" s="86">
        <v>0</v>
      </c>
      <c r="U21" s="86">
        <v>2</v>
      </c>
      <c r="V21" s="83"/>
      <c r="W21" s="83"/>
      <c r="X21" s="86">
        <v>0</v>
      </c>
      <c r="Y21" s="86">
        <v>657.2</v>
      </c>
      <c r="Z21" s="86">
        <f>SUM($H21:H21)</f>
        <v>0.1</v>
      </c>
      <c r="AA21" s="86">
        <f>SUM($H21:I21)</f>
        <v>0</v>
      </c>
      <c r="AB21" s="86">
        <f>SUM($H21:J21)</f>
        <v>1.1000000000000001</v>
      </c>
      <c r="AC21" s="86">
        <f>SUM($H21:K21)</f>
        <v>85</v>
      </c>
      <c r="AD21" s="86">
        <f>SUM($L21:L21)</f>
        <v>2</v>
      </c>
      <c r="AE21" s="86">
        <f>SUM($L21:M21)</f>
        <v>6</v>
      </c>
      <c r="AF21" s="86">
        <f>SUM($L21:N21)</f>
        <v>8</v>
      </c>
      <c r="AG21" s="86">
        <f>SUM($L21:O21)</f>
        <v>14</v>
      </c>
      <c r="AH21" s="86">
        <f>SUM($P21:P21)</f>
        <v>3</v>
      </c>
      <c r="AI21" s="86">
        <f>SUM($P21:Q21)</f>
        <v>15</v>
      </c>
      <c r="AJ21" s="86">
        <f>SUM($P21:R21)</f>
        <v>15</v>
      </c>
      <c r="AK21" s="86">
        <f>SUM($P21:S21)</f>
        <v>17</v>
      </c>
      <c r="AL21" s="86">
        <f>SUM($T21:T21)</f>
        <v>0</v>
      </c>
      <c r="AM21" s="86">
        <f>SUM($T21:U21)</f>
        <v>2</v>
      </c>
    </row>
    <row r="22" spans="2:41" ht="12" x14ac:dyDescent="0.25">
      <c r="B22" s="83"/>
      <c r="C22" s="83"/>
      <c r="D22" s="102" t="s">
        <v>100</v>
      </c>
      <c r="E22" s="83"/>
      <c r="F22" s="83"/>
      <c r="G22" s="83"/>
      <c r="H22" s="86">
        <v>48.1</v>
      </c>
      <c r="I22" s="86">
        <v>28.199999999999996</v>
      </c>
      <c r="J22" s="86">
        <v>-150.4</v>
      </c>
      <c r="K22" s="86">
        <v>-35.899999999999991</v>
      </c>
      <c r="L22" s="86">
        <v>66</v>
      </c>
      <c r="M22" s="86">
        <v>28</v>
      </c>
      <c r="N22" s="86">
        <v>0</v>
      </c>
      <c r="O22" s="86">
        <v>35</v>
      </c>
      <c r="P22" s="86">
        <v>19</v>
      </c>
      <c r="Q22" s="86">
        <v>-32</v>
      </c>
      <c r="R22" s="86">
        <v>-2</v>
      </c>
      <c r="S22" s="86">
        <v>-2</v>
      </c>
      <c r="T22" s="86">
        <v>-9</v>
      </c>
      <c r="U22" s="86">
        <v>-20</v>
      </c>
      <c r="V22" s="83"/>
      <c r="W22" s="83"/>
      <c r="X22" s="86">
        <v>0</v>
      </c>
      <c r="Y22" s="86">
        <v>-574</v>
      </c>
      <c r="Z22" s="86">
        <f>SUM($H22:H22)</f>
        <v>48.1</v>
      </c>
      <c r="AA22" s="86">
        <f>SUM($H22:I22)</f>
        <v>76.3</v>
      </c>
      <c r="AB22" s="86">
        <f>SUM($H22:J22)</f>
        <v>-74.100000000000009</v>
      </c>
      <c r="AC22" s="86">
        <f>SUM($H22:K22)</f>
        <v>-110</v>
      </c>
      <c r="AD22" s="86">
        <f>SUM($L22:L22)</f>
        <v>66</v>
      </c>
      <c r="AE22" s="86">
        <f>SUM($L22:M22)</f>
        <v>94</v>
      </c>
      <c r="AF22" s="86">
        <f>SUM($L22:N22)</f>
        <v>94</v>
      </c>
      <c r="AG22" s="86">
        <f>SUM($L22:O22)</f>
        <v>129</v>
      </c>
      <c r="AH22" s="86">
        <f>SUM($P22:P22)</f>
        <v>19</v>
      </c>
      <c r="AI22" s="86">
        <f>SUM($P22:Q22)</f>
        <v>-13</v>
      </c>
      <c r="AJ22" s="86">
        <f>SUM($P22:R22)</f>
        <v>-15</v>
      </c>
      <c r="AK22" s="86">
        <f>SUM($P22:S22)</f>
        <v>-17</v>
      </c>
      <c r="AL22" s="86">
        <f>SUM($T22:T22)</f>
        <v>-9</v>
      </c>
      <c r="AM22" s="86">
        <f>SUM($T22:U22)</f>
        <v>-29</v>
      </c>
    </row>
    <row r="23" spans="2:41" ht="12" x14ac:dyDescent="0.25">
      <c r="B23" s="83"/>
      <c r="C23" s="83"/>
      <c r="D23" s="102" t="s">
        <v>389</v>
      </c>
      <c r="E23" s="83"/>
      <c r="F23" s="83"/>
      <c r="G23" s="83"/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14</v>
      </c>
      <c r="R23" s="86">
        <v>0</v>
      </c>
      <c r="S23" s="86">
        <v>0</v>
      </c>
      <c r="T23" s="86">
        <v>0</v>
      </c>
      <c r="U23" s="86">
        <v>0</v>
      </c>
      <c r="V23" s="83"/>
      <c r="W23" s="83"/>
      <c r="X23" s="86">
        <v>0</v>
      </c>
      <c r="Y23" s="86">
        <v>0</v>
      </c>
      <c r="Z23" s="86"/>
      <c r="AA23" s="86"/>
      <c r="AB23" s="86"/>
      <c r="AC23" s="86">
        <f>SUM($H23:K23)</f>
        <v>0</v>
      </c>
      <c r="AD23" s="86">
        <f>SUM($L23:L23)</f>
        <v>0</v>
      </c>
      <c r="AE23" s="86">
        <f>SUM($L23:M23)</f>
        <v>0</v>
      </c>
      <c r="AF23" s="86">
        <f>SUM($L23:N23)</f>
        <v>0</v>
      </c>
      <c r="AG23" s="86">
        <f>SUM($L23:O23)</f>
        <v>0</v>
      </c>
      <c r="AH23" s="86">
        <f>SUM($P23:P23)</f>
        <v>0</v>
      </c>
      <c r="AI23" s="86">
        <f>SUM($P23:Q23)</f>
        <v>14</v>
      </c>
      <c r="AJ23" s="86">
        <v>0</v>
      </c>
      <c r="AK23" s="86">
        <v>0</v>
      </c>
      <c r="AL23" s="86">
        <f>SUM($T23:T23)</f>
        <v>0</v>
      </c>
      <c r="AM23" s="86">
        <f>SUM($T23:U23)</f>
        <v>0</v>
      </c>
    </row>
    <row r="24" spans="2:41" ht="12" x14ac:dyDescent="0.25">
      <c r="B24" s="83"/>
      <c r="C24" s="83"/>
      <c r="D24" s="102" t="s">
        <v>101</v>
      </c>
      <c r="E24" s="83"/>
      <c r="F24" s="83"/>
      <c r="G24" s="83"/>
      <c r="H24" s="86">
        <v>8.3000000000000007</v>
      </c>
      <c r="I24" s="86">
        <v>-11.8</v>
      </c>
      <c r="J24" s="86">
        <v>3.1</v>
      </c>
      <c r="K24" s="86">
        <v>14.4</v>
      </c>
      <c r="L24" s="86">
        <v>8</v>
      </c>
      <c r="M24" s="86">
        <v>-3</v>
      </c>
      <c r="N24" s="86">
        <v>-8</v>
      </c>
      <c r="O24" s="86">
        <v>17</v>
      </c>
      <c r="P24" s="86">
        <v>0</v>
      </c>
      <c r="Q24" s="86">
        <v>0</v>
      </c>
      <c r="R24" s="86">
        <v>9</v>
      </c>
      <c r="S24" s="86">
        <v>4</v>
      </c>
      <c r="T24" s="86">
        <v>0</v>
      </c>
      <c r="U24" s="86">
        <v>0</v>
      </c>
      <c r="V24" s="83"/>
      <c r="W24" s="83"/>
      <c r="X24" s="86">
        <v>14.2</v>
      </c>
      <c r="Y24" s="86">
        <v>31.5</v>
      </c>
      <c r="Z24" s="86">
        <f>SUM($H24:H24)</f>
        <v>8.3000000000000007</v>
      </c>
      <c r="AA24" s="86">
        <f>SUM($H24:I24)</f>
        <v>-3.5</v>
      </c>
      <c r="AB24" s="86">
        <f>SUM($H24:J24)</f>
        <v>-0.39999999999999991</v>
      </c>
      <c r="AC24" s="86">
        <f>SUM($H24:K24)</f>
        <v>14</v>
      </c>
      <c r="AD24" s="86">
        <f>SUM($L24:L24)</f>
        <v>8</v>
      </c>
      <c r="AE24" s="86">
        <f>SUM($L24:M24)</f>
        <v>5</v>
      </c>
      <c r="AF24" s="86">
        <f>SUM($L24:N24)</f>
        <v>-3</v>
      </c>
      <c r="AG24" s="86">
        <f>SUM($L24:O24)</f>
        <v>14</v>
      </c>
      <c r="AH24" s="86">
        <f>SUM($P24:P24)</f>
        <v>0</v>
      </c>
      <c r="AI24" s="86">
        <f>SUM($P24:Q24)</f>
        <v>0</v>
      </c>
      <c r="AJ24" s="86">
        <f>SUM($P24:R24)</f>
        <v>9</v>
      </c>
      <c r="AK24" s="86">
        <f>SUM($P24:S24)</f>
        <v>13</v>
      </c>
      <c r="AL24" s="86">
        <f>SUM($T24:T24)</f>
        <v>0</v>
      </c>
      <c r="AM24" s="86">
        <f>SUM($T24:U24)</f>
        <v>0</v>
      </c>
    </row>
    <row r="25" spans="2:41" ht="12" x14ac:dyDescent="0.25">
      <c r="B25" s="83"/>
      <c r="C25" s="83"/>
      <c r="D25" s="85" t="s">
        <v>102</v>
      </c>
      <c r="E25" s="83"/>
      <c r="F25" s="83"/>
      <c r="G25" s="83"/>
      <c r="H25" s="89">
        <v>-10.699999999999996</v>
      </c>
      <c r="I25" s="89">
        <v>-8.9999999999999645</v>
      </c>
      <c r="J25" s="89">
        <v>106.99999999999999</v>
      </c>
      <c r="K25" s="89">
        <v>-98.300000000000026</v>
      </c>
      <c r="L25" s="89">
        <v>175</v>
      </c>
      <c r="M25" s="89">
        <v>-75</v>
      </c>
      <c r="N25" s="89">
        <v>32</v>
      </c>
      <c r="O25" s="89">
        <v>-95</v>
      </c>
      <c r="P25" s="89">
        <v>-233</v>
      </c>
      <c r="Q25" s="89">
        <v>-79</v>
      </c>
      <c r="R25" s="89">
        <v>122</v>
      </c>
      <c r="S25" s="89">
        <v>-190</v>
      </c>
      <c r="T25" s="89">
        <v>58</v>
      </c>
      <c r="U25" s="89">
        <v>-356</v>
      </c>
      <c r="V25" s="83"/>
      <c r="W25" s="83"/>
      <c r="X25" s="89">
        <v>-11.200000000000069</v>
      </c>
      <c r="Y25" s="89">
        <v>-128.09999999999994</v>
      </c>
      <c r="Z25" s="89">
        <f>SUM($H25:H25)</f>
        <v>-10.699999999999996</v>
      </c>
      <c r="AA25" s="89">
        <f>SUM($H25:I25)</f>
        <v>-19.69999999999996</v>
      </c>
      <c r="AB25" s="89">
        <f>SUM($H25:J25)</f>
        <v>87.300000000000026</v>
      </c>
      <c r="AC25" s="89">
        <f>SUM($H25:K25)</f>
        <v>-11</v>
      </c>
      <c r="AD25" s="89">
        <f>SUM($L25:L25)</f>
        <v>175</v>
      </c>
      <c r="AE25" s="89">
        <f>SUM($L25:M25)</f>
        <v>100</v>
      </c>
      <c r="AF25" s="89">
        <f>SUM($L25:N25)</f>
        <v>132</v>
      </c>
      <c r="AG25" s="89">
        <f>SUM($L25:O25)</f>
        <v>37</v>
      </c>
      <c r="AH25" s="89">
        <f>SUM($P25:P25)</f>
        <v>-233</v>
      </c>
      <c r="AI25" s="89">
        <f>SUM($P25:Q25)</f>
        <v>-312</v>
      </c>
      <c r="AJ25" s="89">
        <f>SUM($P25:R25)</f>
        <v>-190</v>
      </c>
      <c r="AK25" s="89">
        <f>SUM($P25:S25)</f>
        <v>-380</v>
      </c>
      <c r="AL25" s="89">
        <f>SUM($T25:T25)</f>
        <v>58</v>
      </c>
      <c r="AM25" s="89">
        <f>SUM($T25:U25)</f>
        <v>-298</v>
      </c>
    </row>
    <row r="26" spans="2:41" ht="12" x14ac:dyDescent="0.25">
      <c r="B26" s="83"/>
      <c r="C26" s="83"/>
      <c r="D26" s="102" t="s">
        <v>103</v>
      </c>
      <c r="E26" s="83"/>
      <c r="F26" s="83"/>
      <c r="G26" s="83"/>
      <c r="H26" s="86">
        <v>-52.9</v>
      </c>
      <c r="I26" s="86">
        <v>-34.900000000000013</v>
      </c>
      <c r="J26" s="86">
        <v>87.40000000000002</v>
      </c>
      <c r="K26" s="86">
        <v>-0.60000000000000631</v>
      </c>
      <c r="L26" s="86">
        <v>-46</v>
      </c>
      <c r="M26" s="86">
        <v>30</v>
      </c>
      <c r="N26" s="86">
        <v>-29.5</v>
      </c>
      <c r="O26" s="86">
        <v>48.5</v>
      </c>
      <c r="P26" s="86">
        <v>-136</v>
      </c>
      <c r="Q26" s="86">
        <v>-64</v>
      </c>
      <c r="R26" s="86">
        <v>78</v>
      </c>
      <c r="S26" s="86">
        <v>-101</v>
      </c>
      <c r="T26" s="86">
        <v>-78</v>
      </c>
      <c r="U26" s="86">
        <v>-272</v>
      </c>
      <c r="V26" s="83"/>
      <c r="W26" s="83"/>
      <c r="X26" s="86">
        <v>-321.3</v>
      </c>
      <c r="Y26" s="86">
        <v>-49.9</v>
      </c>
      <c r="Z26" s="86">
        <f>SUM($H26:H26)</f>
        <v>-52.9</v>
      </c>
      <c r="AA26" s="86">
        <f>SUM($H26:I26)</f>
        <v>-87.800000000000011</v>
      </c>
      <c r="AB26" s="86">
        <f>SUM($H26:J26)</f>
        <v>-0.39999999999999147</v>
      </c>
      <c r="AC26" s="86">
        <f>SUM($H26:K26)</f>
        <v>-0.99999999999999778</v>
      </c>
      <c r="AD26" s="86">
        <f>SUM($L26:L26)</f>
        <v>-46</v>
      </c>
      <c r="AE26" s="86">
        <f>SUM($L26:M26)</f>
        <v>-16</v>
      </c>
      <c r="AF26" s="86">
        <f>SUM($L26:N26)</f>
        <v>-45.5</v>
      </c>
      <c r="AG26" s="86">
        <f>SUM($L26:O26)</f>
        <v>3</v>
      </c>
      <c r="AH26" s="86">
        <f>SUM($P26:P26)</f>
        <v>-136</v>
      </c>
      <c r="AI26" s="86">
        <f>SUM($P26:Q26)</f>
        <v>-200</v>
      </c>
      <c r="AJ26" s="86">
        <f>SUM($P26:R26)</f>
        <v>-122</v>
      </c>
      <c r="AK26" s="86">
        <f>SUM($P26:S26)</f>
        <v>-223</v>
      </c>
      <c r="AL26" s="86">
        <f>SUM($T26:T26)</f>
        <v>-78</v>
      </c>
      <c r="AM26" s="86">
        <f>SUM($T26:U26)</f>
        <v>-350</v>
      </c>
    </row>
    <row r="27" spans="2:41" ht="12" x14ac:dyDescent="0.25">
      <c r="B27" s="83"/>
      <c r="C27" s="83"/>
      <c r="D27" s="102" t="s">
        <v>104</v>
      </c>
      <c r="E27" s="83"/>
      <c r="F27" s="83"/>
      <c r="G27" s="83"/>
      <c r="H27" s="86">
        <v>101</v>
      </c>
      <c r="I27" s="86">
        <v>-15.799999999999997</v>
      </c>
      <c r="J27" s="86">
        <v>-20.000000000000014</v>
      </c>
      <c r="K27" s="86">
        <v>9.8000000000000114</v>
      </c>
      <c r="L27" s="86">
        <v>174</v>
      </c>
      <c r="M27" s="86">
        <v>-173</v>
      </c>
      <c r="N27" s="86">
        <v>62</v>
      </c>
      <c r="O27" s="86">
        <v>-264</v>
      </c>
      <c r="P27" s="86">
        <v>-188</v>
      </c>
      <c r="Q27" s="86">
        <v>55</v>
      </c>
      <c r="R27" s="86">
        <v>-50</v>
      </c>
      <c r="S27" s="86">
        <v>-79</v>
      </c>
      <c r="T27" s="86">
        <v>34</v>
      </c>
      <c r="U27" s="86">
        <v>-127</v>
      </c>
      <c r="V27" s="83"/>
      <c r="W27" s="83"/>
      <c r="X27" s="86">
        <v>-95.8</v>
      </c>
      <c r="Y27" s="86">
        <v>-97.6</v>
      </c>
      <c r="Z27" s="86">
        <f>SUM($H27:H27)</f>
        <v>101</v>
      </c>
      <c r="AA27" s="86">
        <f>SUM($H27:I27)</f>
        <v>85.2</v>
      </c>
      <c r="AB27" s="86">
        <f>SUM($H27:J27)</f>
        <v>65.199999999999989</v>
      </c>
      <c r="AC27" s="86">
        <f>SUM($H27:K27)</f>
        <v>75</v>
      </c>
      <c r="AD27" s="86">
        <f>SUM($L27:L27)</f>
        <v>174</v>
      </c>
      <c r="AE27" s="86">
        <f>SUM($L27:M27)</f>
        <v>1</v>
      </c>
      <c r="AF27" s="86">
        <f>SUM($L27:N27)</f>
        <v>63</v>
      </c>
      <c r="AG27" s="86">
        <f>SUM($L27:O27)</f>
        <v>-201</v>
      </c>
      <c r="AH27" s="86">
        <f>SUM($P27:P27)</f>
        <v>-188</v>
      </c>
      <c r="AI27" s="86">
        <f>SUM($P27:Q27)</f>
        <v>-133</v>
      </c>
      <c r="AJ27" s="86">
        <f>SUM($P27:R27)</f>
        <v>-183</v>
      </c>
      <c r="AK27" s="86">
        <f>SUM($P27:S27)</f>
        <v>-262</v>
      </c>
      <c r="AL27" s="86">
        <f>SUM($T27:T27)</f>
        <v>34</v>
      </c>
      <c r="AM27" s="86">
        <f>SUM($T27:U27)</f>
        <v>-93</v>
      </c>
    </row>
    <row r="28" spans="2:41" ht="12" x14ac:dyDescent="0.25">
      <c r="B28" s="83"/>
      <c r="C28" s="83"/>
      <c r="D28" s="102" t="s">
        <v>105</v>
      </c>
      <c r="E28" s="83"/>
      <c r="F28" s="83"/>
      <c r="G28" s="83"/>
      <c r="H28" s="86">
        <v>-4.8</v>
      </c>
      <c r="I28" s="86">
        <v>0.20000000000000018</v>
      </c>
      <c r="J28" s="86">
        <v>-2.5999999999999996</v>
      </c>
      <c r="K28" s="86">
        <v>1.1999999999999993</v>
      </c>
      <c r="L28" s="86">
        <v>-3</v>
      </c>
      <c r="M28" s="86">
        <v>4</v>
      </c>
      <c r="N28" s="86">
        <v>-12</v>
      </c>
      <c r="O28" s="86">
        <v>2</v>
      </c>
      <c r="P28" s="86">
        <v>9</v>
      </c>
      <c r="Q28" s="86">
        <v>3</v>
      </c>
      <c r="R28" s="86">
        <v>-14</v>
      </c>
      <c r="S28" s="86">
        <v>2</v>
      </c>
      <c r="T28" s="86">
        <v>-2</v>
      </c>
      <c r="U28" s="86">
        <v>1</v>
      </c>
      <c r="V28" s="83"/>
      <c r="W28" s="83"/>
      <c r="X28" s="86">
        <v>7.4</v>
      </c>
      <c r="Y28" s="86">
        <v>-1.7999999999999998</v>
      </c>
      <c r="Z28" s="86">
        <f>SUM($H28:H28)</f>
        <v>-4.8</v>
      </c>
      <c r="AA28" s="86">
        <f>SUM($H28:I28)</f>
        <v>-4.5999999999999996</v>
      </c>
      <c r="AB28" s="86">
        <f>SUM($H28:J28)</f>
        <v>-7.1999999999999993</v>
      </c>
      <c r="AC28" s="86">
        <f>SUM($H28:K28)</f>
        <v>-6</v>
      </c>
      <c r="AD28" s="86">
        <f>SUM($L28:L28)</f>
        <v>-3</v>
      </c>
      <c r="AE28" s="86">
        <f>SUM($L28:M28)</f>
        <v>1</v>
      </c>
      <c r="AF28" s="86">
        <f>SUM($L28:N28)</f>
        <v>-11</v>
      </c>
      <c r="AG28" s="86">
        <f>SUM($L28:O28)</f>
        <v>-9</v>
      </c>
      <c r="AH28" s="86">
        <f>SUM($P28:P28)</f>
        <v>9</v>
      </c>
      <c r="AI28" s="86">
        <f>SUM($P28:Q28)</f>
        <v>12</v>
      </c>
      <c r="AJ28" s="86">
        <f>SUM($P28:R28)</f>
        <v>-2</v>
      </c>
      <c r="AK28" s="86">
        <f>SUM($P28:S28)</f>
        <v>0</v>
      </c>
      <c r="AL28" s="86">
        <f>SUM($T28:T28)</f>
        <v>-2</v>
      </c>
      <c r="AM28" s="86">
        <f>SUM($T28:U28)</f>
        <v>-1</v>
      </c>
    </row>
    <row r="29" spans="2:41" ht="12" x14ac:dyDescent="0.25">
      <c r="B29" s="83"/>
      <c r="C29" s="83"/>
      <c r="D29" s="102" t="s">
        <v>106</v>
      </c>
      <c r="E29" s="83"/>
      <c r="F29" s="83"/>
      <c r="G29" s="83"/>
      <c r="H29" s="86">
        <v>-25.9</v>
      </c>
      <c r="I29" s="86">
        <v>13.900000000000045</v>
      </c>
      <c r="J29" s="86">
        <v>47.899999999999991</v>
      </c>
      <c r="K29" s="86">
        <v>-114.90000000000003</v>
      </c>
      <c r="L29" s="86">
        <v>50</v>
      </c>
      <c r="M29" s="86">
        <v>64</v>
      </c>
      <c r="N29" s="86">
        <v>11.5</v>
      </c>
      <c r="O29" s="86">
        <v>118.5</v>
      </c>
      <c r="P29" s="86">
        <v>82</v>
      </c>
      <c r="Q29" s="86">
        <v>-73</v>
      </c>
      <c r="R29" s="86">
        <v>108</v>
      </c>
      <c r="S29" s="86">
        <v>-12</v>
      </c>
      <c r="T29" s="86">
        <v>104</v>
      </c>
      <c r="U29" s="86">
        <v>42</v>
      </c>
      <c r="V29" s="83"/>
      <c r="W29" s="83"/>
      <c r="X29" s="86">
        <v>396.4</v>
      </c>
      <c r="Y29" s="86">
        <v>-28.9</v>
      </c>
      <c r="Z29" s="86">
        <f>SUM($H29:H29)</f>
        <v>-25.9</v>
      </c>
      <c r="AA29" s="86">
        <f>SUM($H29:I29)</f>
        <v>-11.999999999999954</v>
      </c>
      <c r="AB29" s="86">
        <f>SUM($H29:J29)</f>
        <v>35.900000000000034</v>
      </c>
      <c r="AC29" s="86">
        <f>SUM($H29:K29)</f>
        <v>-79</v>
      </c>
      <c r="AD29" s="86">
        <f>SUM($L29:L29)</f>
        <v>50</v>
      </c>
      <c r="AE29" s="86">
        <f>SUM($L29:M29)</f>
        <v>114</v>
      </c>
      <c r="AF29" s="86">
        <f>SUM($L29:N29)</f>
        <v>125.5</v>
      </c>
      <c r="AG29" s="86">
        <f>SUM($L29:O29)</f>
        <v>244</v>
      </c>
      <c r="AH29" s="86">
        <f>SUM($P29:P29)</f>
        <v>82</v>
      </c>
      <c r="AI29" s="86">
        <f>SUM($P29:Q29)</f>
        <v>9</v>
      </c>
      <c r="AJ29" s="86">
        <f>SUM($P29:R29)</f>
        <v>117</v>
      </c>
      <c r="AK29" s="86">
        <f>SUM($P29:S29)</f>
        <v>105</v>
      </c>
      <c r="AL29" s="86">
        <f>SUM($T29:T29)</f>
        <v>104</v>
      </c>
      <c r="AM29" s="86">
        <f>SUM($T29:U29)</f>
        <v>146</v>
      </c>
    </row>
    <row r="30" spans="2:41" ht="12" x14ac:dyDescent="0.25">
      <c r="B30" s="83"/>
      <c r="C30" s="83"/>
      <c r="D30" s="102" t="s">
        <v>107</v>
      </c>
      <c r="E30" s="83"/>
      <c r="F30" s="83"/>
      <c r="G30" s="83"/>
      <c r="H30" s="86">
        <v>-28.1</v>
      </c>
      <c r="I30" s="86">
        <v>27.6</v>
      </c>
      <c r="J30" s="86">
        <v>-5.7</v>
      </c>
      <c r="K30" s="86">
        <v>6.2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3"/>
      <c r="W30" s="83"/>
      <c r="X30" s="86">
        <v>2.1</v>
      </c>
      <c r="Y30" s="86">
        <v>50.1</v>
      </c>
      <c r="Z30" s="86">
        <f>SUM($H30:H30)</f>
        <v>-28.1</v>
      </c>
      <c r="AA30" s="86">
        <f>SUM($H30:I30)</f>
        <v>-0.5</v>
      </c>
      <c r="AB30" s="86">
        <f>SUM($H30:J30)</f>
        <v>-6.2</v>
      </c>
      <c r="AC30" s="86">
        <f>SUM($H30:K30)</f>
        <v>0</v>
      </c>
      <c r="AD30" s="86">
        <f>SUM($L30:L30)</f>
        <v>0</v>
      </c>
      <c r="AE30" s="86">
        <f>SUM($L30:M30)</f>
        <v>0</v>
      </c>
      <c r="AF30" s="86">
        <f>SUM($L30:N30)</f>
        <v>0</v>
      </c>
      <c r="AG30" s="86">
        <f>SUM($L30:O30)</f>
        <v>0</v>
      </c>
      <c r="AH30" s="86">
        <f>SUM($P30:P30)</f>
        <v>0</v>
      </c>
      <c r="AI30" s="86">
        <f>SUM($P30:Q30)</f>
        <v>0</v>
      </c>
      <c r="AJ30" s="86">
        <f>SUM($P30:R30)</f>
        <v>0</v>
      </c>
      <c r="AK30" s="86">
        <f>SUM($P30:S30)</f>
        <v>0</v>
      </c>
      <c r="AL30" s="86">
        <f>SUM($T30:T30)</f>
        <v>0</v>
      </c>
      <c r="AM30" s="86">
        <f>SUM($T30:U30)</f>
        <v>0</v>
      </c>
    </row>
    <row r="31" spans="2:41" ht="12" x14ac:dyDescent="0.25">
      <c r="B31" s="83"/>
      <c r="C31" s="83"/>
      <c r="D31" s="85" t="s">
        <v>374</v>
      </c>
      <c r="E31" s="83"/>
      <c r="F31" s="83"/>
      <c r="G31" s="83"/>
      <c r="H31" s="86">
        <v>0</v>
      </c>
      <c r="I31" s="86">
        <v>0</v>
      </c>
      <c r="J31" s="86">
        <v>0</v>
      </c>
      <c r="K31" s="86">
        <v>0</v>
      </c>
      <c r="L31" s="86">
        <v>-32</v>
      </c>
      <c r="M31" s="86">
        <v>-54</v>
      </c>
      <c r="N31" s="86">
        <v>-93</v>
      </c>
      <c r="O31" s="86">
        <v>-78</v>
      </c>
      <c r="P31" s="86">
        <v>-54</v>
      </c>
      <c r="Q31" s="86">
        <v>-74</v>
      </c>
      <c r="R31" s="86">
        <v>-97</v>
      </c>
      <c r="S31" s="86">
        <v>-110</v>
      </c>
      <c r="T31" s="86">
        <v>-123</v>
      </c>
      <c r="U31" s="86">
        <v>-147</v>
      </c>
      <c r="V31" s="83"/>
      <c r="W31" s="83"/>
      <c r="X31" s="86">
        <v>0</v>
      </c>
      <c r="Y31" s="86">
        <v>0</v>
      </c>
      <c r="Z31" s="86">
        <f>SUM($H31:H31)</f>
        <v>0</v>
      </c>
      <c r="AA31" s="86">
        <f>SUM($H31:I31)</f>
        <v>0</v>
      </c>
      <c r="AB31" s="86">
        <f>SUM($H31:J31)</f>
        <v>0</v>
      </c>
      <c r="AC31" s="86">
        <v>-307</v>
      </c>
      <c r="AD31" s="86">
        <f>SUM($L31:L31)</f>
        <v>-32</v>
      </c>
      <c r="AE31" s="86">
        <f>SUM($L31:M31)</f>
        <v>-86</v>
      </c>
      <c r="AF31" s="86">
        <f>SUM(L31:N31)</f>
        <v>-179</v>
      </c>
      <c r="AG31" s="86">
        <f>SUM(L31:O31)</f>
        <v>-257</v>
      </c>
      <c r="AH31" s="86">
        <f>SUM($P31:P31)</f>
        <v>-54</v>
      </c>
      <c r="AI31" s="86">
        <f>SUM($P31:Q31)</f>
        <v>-128</v>
      </c>
      <c r="AJ31" s="86">
        <f>SUM($P31:R31)</f>
        <v>-225</v>
      </c>
      <c r="AK31" s="86">
        <f>SUM($P31:S31)</f>
        <v>-335</v>
      </c>
      <c r="AL31" s="86">
        <f>SUM($T31:T31)</f>
        <v>-123</v>
      </c>
      <c r="AM31" s="86">
        <f>SUM($T31:U31)</f>
        <v>-270</v>
      </c>
    </row>
    <row r="32" spans="2:41" s="83" customFormat="1" ht="5.0999999999999996" customHeight="1" x14ac:dyDescent="0.25"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O32" s="63"/>
    </row>
    <row r="33" spans="1:41" s="83" customFormat="1" ht="12" x14ac:dyDescent="0.25">
      <c r="B33" s="63"/>
      <c r="C33" s="81" t="s">
        <v>108</v>
      </c>
      <c r="D33" s="82"/>
      <c r="E33" s="82"/>
      <c r="F33" s="82"/>
      <c r="G33" s="82"/>
      <c r="H33" s="95">
        <v>488.9999999999996</v>
      </c>
      <c r="I33" s="95">
        <v>379.00000000000011</v>
      </c>
      <c r="J33" s="95">
        <v>537.2000000000005</v>
      </c>
      <c r="K33" s="95">
        <v>170.7999999999999</v>
      </c>
      <c r="L33" s="95">
        <v>420</v>
      </c>
      <c r="M33" s="95">
        <v>320</v>
      </c>
      <c r="N33" s="95">
        <v>593</v>
      </c>
      <c r="O33" s="95">
        <v>366</v>
      </c>
      <c r="P33" s="95">
        <v>310</v>
      </c>
      <c r="Q33" s="95">
        <v>450</v>
      </c>
      <c r="R33" s="95">
        <v>677</v>
      </c>
      <c r="S33" s="95">
        <v>476</v>
      </c>
      <c r="T33" s="95">
        <v>737</v>
      </c>
      <c r="U33" s="95">
        <v>412</v>
      </c>
      <c r="V33" s="81"/>
      <c r="W33" s="81"/>
      <c r="X33" s="95">
        <v>1333.4</v>
      </c>
      <c r="Y33" s="95">
        <v>1805.7</v>
      </c>
      <c r="Z33" s="95">
        <f>SUM($H33:H33)</f>
        <v>488.9999999999996</v>
      </c>
      <c r="AA33" s="95">
        <f>SUM($H33:I33)</f>
        <v>867.99999999999977</v>
      </c>
      <c r="AB33" s="95">
        <f>SUM($H33:J33)</f>
        <v>1405.2000000000003</v>
      </c>
      <c r="AC33" s="95">
        <f>SUM(AC9,AC12:AC25,AC31)</f>
        <v>1622</v>
      </c>
      <c r="AD33" s="95">
        <f>SUM($L33:L33)</f>
        <v>420</v>
      </c>
      <c r="AE33" s="95">
        <f>SUM($L33:M33)</f>
        <v>740</v>
      </c>
      <c r="AF33" s="95">
        <f>SUM(AF9:AF25)+AF31</f>
        <v>1119</v>
      </c>
      <c r="AG33" s="95">
        <f>SUM(AG9:AG25)+AG31</f>
        <v>1699</v>
      </c>
      <c r="AH33" s="95">
        <f>SUM($P33:P33)</f>
        <v>310</v>
      </c>
      <c r="AI33" s="95">
        <f>SUM($P33:Q33)</f>
        <v>760</v>
      </c>
      <c r="AJ33" s="95">
        <f>SUM(AJ9:AJ25,AJ31)</f>
        <v>1423</v>
      </c>
      <c r="AK33" s="95">
        <f>SUM(AK9:AK25,AK31)</f>
        <v>1899</v>
      </c>
      <c r="AL33" s="95">
        <f>SUM($T33:T33)</f>
        <v>737</v>
      </c>
      <c r="AM33" s="95">
        <f>SUM($T33:U33)</f>
        <v>1149</v>
      </c>
      <c r="AO33" s="63"/>
    </row>
    <row r="34" spans="1:41" s="83" customFormat="1" ht="5.0999999999999996" customHeight="1" x14ac:dyDescent="0.25"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</row>
    <row r="35" spans="1:41" ht="12" customHeight="1" x14ac:dyDescent="0.25">
      <c r="A35" s="63"/>
      <c r="B35" s="72" t="s">
        <v>109</v>
      </c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3"/>
      <c r="W35" s="73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</row>
    <row r="36" spans="1:41" s="83" customFormat="1" ht="5.0999999999999996" customHeight="1" x14ac:dyDescent="0.25"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</row>
    <row r="37" spans="1:41" ht="12" customHeight="1" x14ac:dyDescent="0.25">
      <c r="B37" s="83"/>
      <c r="C37" s="83"/>
      <c r="D37" s="101" t="s">
        <v>110</v>
      </c>
      <c r="E37" s="83"/>
      <c r="F37" s="83"/>
      <c r="G37" s="83"/>
      <c r="H37" s="86">
        <v>-115.6</v>
      </c>
      <c r="I37" s="86">
        <v>-184.50000000000003</v>
      </c>
      <c r="J37" s="86">
        <v>-145</v>
      </c>
      <c r="K37" s="86">
        <v>-149.89999999999998</v>
      </c>
      <c r="L37" s="86">
        <v>-121</v>
      </c>
      <c r="M37" s="86">
        <v>-159</v>
      </c>
      <c r="N37" s="86">
        <v>-104</v>
      </c>
      <c r="O37" s="86">
        <v>-175</v>
      </c>
      <c r="P37" s="86">
        <v>-96</v>
      </c>
      <c r="Q37" s="86">
        <v>-110</v>
      </c>
      <c r="R37" s="86">
        <v>-120</v>
      </c>
      <c r="S37" s="86">
        <v>-266</v>
      </c>
      <c r="T37" s="86">
        <v>-131</v>
      </c>
      <c r="U37" s="86">
        <v>-116</v>
      </c>
      <c r="V37" s="83"/>
      <c r="W37" s="83"/>
      <c r="X37" s="86">
        <v>-756.3</v>
      </c>
      <c r="Y37" s="86">
        <v>-562.6</v>
      </c>
      <c r="Z37" s="86">
        <f>SUM($H37:H37)</f>
        <v>-115.6</v>
      </c>
      <c r="AA37" s="86">
        <f>SUM($H37:I37)</f>
        <v>-300.10000000000002</v>
      </c>
      <c r="AB37" s="86">
        <f>SUM($H37:J37)</f>
        <v>-445.1</v>
      </c>
      <c r="AC37" s="86">
        <f>SUM($H37:K37)</f>
        <v>-595</v>
      </c>
      <c r="AD37" s="86">
        <f>SUM($L37:L37)</f>
        <v>-121</v>
      </c>
      <c r="AE37" s="86">
        <f>SUM($L37:M37)</f>
        <v>-280</v>
      </c>
      <c r="AF37" s="86">
        <f>SUM($L37:N37)</f>
        <v>-384</v>
      </c>
      <c r="AG37" s="86">
        <v>-558.6</v>
      </c>
      <c r="AH37" s="86">
        <f>SUM($P37:P37)</f>
        <v>-96</v>
      </c>
      <c r="AI37" s="86">
        <f>SUM($P37:Q37)</f>
        <v>-206</v>
      </c>
      <c r="AJ37" s="86">
        <f>SUM($P37:R37)</f>
        <v>-326</v>
      </c>
      <c r="AK37" s="86">
        <f>SUM($P37:S37)</f>
        <v>-592</v>
      </c>
      <c r="AL37" s="86">
        <f>SUM($T37:T37)</f>
        <v>-131</v>
      </c>
      <c r="AM37" s="86">
        <f>SUM($T37:U37)</f>
        <v>-247</v>
      </c>
    </row>
    <row r="38" spans="1:41" ht="12" customHeight="1" x14ac:dyDescent="0.25">
      <c r="B38" s="83"/>
      <c r="C38" s="83"/>
      <c r="D38" s="101" t="s">
        <v>111</v>
      </c>
      <c r="E38" s="83"/>
      <c r="F38" s="83"/>
      <c r="G38" s="83"/>
      <c r="H38" s="86">
        <v>1.1000000000000001</v>
      </c>
      <c r="I38" s="86">
        <v>8.0000000000000018</v>
      </c>
      <c r="J38" s="86">
        <v>-1.4000000000000004</v>
      </c>
      <c r="K38" s="86">
        <v>3.2999999999999989</v>
      </c>
      <c r="L38" s="86">
        <v>2</v>
      </c>
      <c r="M38" s="86">
        <v>10</v>
      </c>
      <c r="N38" s="86">
        <v>-4</v>
      </c>
      <c r="O38" s="86">
        <v>1</v>
      </c>
      <c r="P38" s="86">
        <v>2</v>
      </c>
      <c r="Q38" s="86">
        <v>4</v>
      </c>
      <c r="R38" s="86">
        <v>1</v>
      </c>
      <c r="S38" s="86">
        <v>3</v>
      </c>
      <c r="T38" s="86">
        <v>2</v>
      </c>
      <c r="U38" s="86">
        <v>-1</v>
      </c>
      <c r="V38" s="83"/>
      <c r="W38" s="83"/>
      <c r="X38" s="86">
        <v>5.8</v>
      </c>
      <c r="Y38" s="86">
        <v>15</v>
      </c>
      <c r="Z38" s="86">
        <f>SUM($H38:H38)</f>
        <v>1.1000000000000001</v>
      </c>
      <c r="AA38" s="86">
        <f>SUM($H38:I38)</f>
        <v>9.1000000000000014</v>
      </c>
      <c r="AB38" s="86">
        <f>SUM($H38:J38)</f>
        <v>7.7000000000000011</v>
      </c>
      <c r="AC38" s="86">
        <f>SUM($H38:K38)</f>
        <v>11</v>
      </c>
      <c r="AD38" s="86">
        <f>SUM($L38:L38)</f>
        <v>2</v>
      </c>
      <c r="AE38" s="86">
        <f>SUM($L38:M38)</f>
        <v>12</v>
      </c>
      <c r="AF38" s="86">
        <f>SUM($L38:N38)</f>
        <v>8</v>
      </c>
      <c r="AG38" s="86">
        <v>9</v>
      </c>
      <c r="AH38" s="86">
        <f>SUM($P38:P38)</f>
        <v>2</v>
      </c>
      <c r="AI38" s="86">
        <f>SUM($P38:Q38)</f>
        <v>6</v>
      </c>
      <c r="AJ38" s="86">
        <f>SUM($P38:R38)</f>
        <v>7</v>
      </c>
      <c r="AK38" s="86">
        <f>SUM($P38:S38)</f>
        <v>10</v>
      </c>
      <c r="AL38" s="86">
        <f>SUM($T38:T38)</f>
        <v>2</v>
      </c>
      <c r="AM38" s="86">
        <f>SUM($T38:U38)</f>
        <v>1</v>
      </c>
    </row>
    <row r="39" spans="1:41" ht="12" customHeight="1" x14ac:dyDescent="0.25">
      <c r="B39" s="83"/>
      <c r="C39" s="83"/>
      <c r="D39" s="101" t="s">
        <v>112</v>
      </c>
      <c r="E39" s="83"/>
      <c r="F39" s="83"/>
      <c r="G39" s="83"/>
      <c r="H39" s="86">
        <v>-54.8</v>
      </c>
      <c r="I39" s="86">
        <v>-3.3000000000000043</v>
      </c>
      <c r="J39" s="86">
        <v>-56.300000000000004</v>
      </c>
      <c r="K39" s="86">
        <v>-84.6</v>
      </c>
      <c r="L39" s="86">
        <v>0</v>
      </c>
      <c r="M39" s="86">
        <v>0</v>
      </c>
      <c r="N39" s="86">
        <v>0</v>
      </c>
      <c r="O39" s="86">
        <v>-79</v>
      </c>
      <c r="P39" s="86">
        <v>0</v>
      </c>
      <c r="Q39" s="86">
        <v>0</v>
      </c>
      <c r="R39" s="86">
        <v>0</v>
      </c>
      <c r="S39" s="86">
        <v>-44</v>
      </c>
      <c r="T39" s="86">
        <v>0</v>
      </c>
      <c r="U39" s="86">
        <v>0</v>
      </c>
      <c r="V39" s="83"/>
      <c r="W39" s="83"/>
      <c r="X39" s="86">
        <v>-87.4</v>
      </c>
      <c r="Y39" s="86">
        <v>-231.6</v>
      </c>
      <c r="Z39" s="86">
        <f>SUM($H39:H39)</f>
        <v>-54.8</v>
      </c>
      <c r="AA39" s="86">
        <f>SUM($H39:I39)</f>
        <v>-58.1</v>
      </c>
      <c r="AB39" s="86">
        <f>SUM($H39:J39)</f>
        <v>-114.4</v>
      </c>
      <c r="AC39" s="86">
        <f>SUM($H39:K39)</f>
        <v>-199</v>
      </c>
      <c r="AD39" s="86">
        <f>SUM($L39:L39)</f>
        <v>0</v>
      </c>
      <c r="AE39" s="86">
        <f>SUM($L39:M39)</f>
        <v>0</v>
      </c>
      <c r="AF39" s="86">
        <f>SUM($L39:N39)</f>
        <v>0</v>
      </c>
      <c r="AG39" s="86">
        <v>-79.3</v>
      </c>
      <c r="AH39" s="86">
        <f>SUM($P39:P39)</f>
        <v>0</v>
      </c>
      <c r="AI39" s="86">
        <f>SUM($P39:Q39)</f>
        <v>0</v>
      </c>
      <c r="AJ39" s="86">
        <f>SUM($P39:R39)</f>
        <v>0</v>
      </c>
      <c r="AK39" s="86">
        <f>SUM($P39:S39)</f>
        <v>-44</v>
      </c>
      <c r="AL39" s="86">
        <f>SUM($T39:T39)</f>
        <v>0</v>
      </c>
      <c r="AM39" s="86">
        <f>SUM($T39:U39)</f>
        <v>0</v>
      </c>
    </row>
    <row r="40" spans="1:41" ht="12" customHeight="1" x14ac:dyDescent="0.25">
      <c r="B40" s="83"/>
      <c r="C40" s="83"/>
      <c r="D40" s="101" t="s">
        <v>390</v>
      </c>
      <c r="E40" s="83"/>
      <c r="F40" s="83"/>
      <c r="G40" s="83"/>
      <c r="H40" s="86">
        <v>-139.80000000000001</v>
      </c>
      <c r="I40" s="86">
        <v>-206.39999999999998</v>
      </c>
      <c r="J40" s="86">
        <v>-403.8</v>
      </c>
      <c r="K40" s="86">
        <v>-845</v>
      </c>
      <c r="L40" s="86">
        <v>-167</v>
      </c>
      <c r="M40" s="86">
        <v>-309</v>
      </c>
      <c r="N40" s="86">
        <v>-341</v>
      </c>
      <c r="O40" s="86">
        <v>-172</v>
      </c>
      <c r="P40" s="86">
        <v>-121</v>
      </c>
      <c r="Q40" s="86">
        <v>-145</v>
      </c>
      <c r="R40" s="86">
        <v>-885</v>
      </c>
      <c r="S40" s="86">
        <v>-113</v>
      </c>
      <c r="T40" s="86">
        <v>-242</v>
      </c>
      <c r="U40" s="86">
        <v>-50</v>
      </c>
      <c r="V40" s="83"/>
      <c r="W40" s="86"/>
      <c r="X40" s="86">
        <v>-1232</v>
      </c>
      <c r="Y40" s="86">
        <v>-1997.8</v>
      </c>
      <c r="Z40" s="86">
        <f>SUM($H40:H40)</f>
        <v>-139.80000000000001</v>
      </c>
      <c r="AA40" s="86">
        <f>SUM($H40:I40)</f>
        <v>-346.2</v>
      </c>
      <c r="AB40" s="86">
        <f>SUM($H40:J40)</f>
        <v>-750</v>
      </c>
      <c r="AC40" s="86">
        <f>SUM($H40:K40)</f>
        <v>-1595</v>
      </c>
      <c r="AD40" s="86">
        <f>SUM($L40:L40)</f>
        <v>-167</v>
      </c>
      <c r="AE40" s="86">
        <f>SUM($L40:M40)</f>
        <v>-476</v>
      </c>
      <c r="AF40" s="86">
        <f>SUM($L40:N40)</f>
        <v>-817</v>
      </c>
      <c r="AG40" s="86">
        <f>SUM($L40:O40)</f>
        <v>-989</v>
      </c>
      <c r="AH40" s="86">
        <f>SUM($P40:P40)</f>
        <v>-121</v>
      </c>
      <c r="AI40" s="86">
        <f>SUM($P40:Q40)</f>
        <v>-266</v>
      </c>
      <c r="AJ40" s="86">
        <f>SUM($P40:R40)</f>
        <v>-1151</v>
      </c>
      <c r="AK40" s="86">
        <f>SUM($P40:S40)</f>
        <v>-1264</v>
      </c>
      <c r="AL40" s="86">
        <f>SUM($T40:T40)</f>
        <v>-242</v>
      </c>
      <c r="AM40" s="86">
        <f>SUM($T40:U40)</f>
        <v>-292</v>
      </c>
    </row>
    <row r="41" spans="1:41" ht="12" customHeight="1" x14ac:dyDescent="0.25">
      <c r="B41" s="83"/>
      <c r="C41" s="83"/>
      <c r="D41" s="101" t="s">
        <v>391</v>
      </c>
      <c r="E41" s="83"/>
      <c r="F41" s="83"/>
      <c r="G41" s="83"/>
      <c r="H41" s="86">
        <v>49</v>
      </c>
      <c r="I41" s="86">
        <v>287.60000000000002</v>
      </c>
      <c r="J41" s="86">
        <v>158.59999999999997</v>
      </c>
      <c r="K41" s="86">
        <v>458.8</v>
      </c>
      <c r="L41" s="86">
        <v>271</v>
      </c>
      <c r="M41" s="86">
        <v>150</v>
      </c>
      <c r="N41" s="86">
        <v>370</v>
      </c>
      <c r="O41" s="86">
        <v>470</v>
      </c>
      <c r="P41" s="86">
        <v>224</v>
      </c>
      <c r="Q41" s="86">
        <v>329</v>
      </c>
      <c r="R41" s="86">
        <v>284</v>
      </c>
      <c r="S41" s="86">
        <v>268</v>
      </c>
      <c r="T41" s="86">
        <v>549</v>
      </c>
      <c r="U41" s="86">
        <v>631</v>
      </c>
      <c r="V41" s="83"/>
      <c r="W41" s="83"/>
      <c r="X41" s="86">
        <v>967.6</v>
      </c>
      <c r="Y41" s="86">
        <v>1800.7</v>
      </c>
      <c r="Z41" s="86">
        <f>SUM($H41:H41)</f>
        <v>49</v>
      </c>
      <c r="AA41" s="86">
        <f>SUM($H41:I41)</f>
        <v>336.6</v>
      </c>
      <c r="AB41" s="86">
        <f>SUM($H41:J41)</f>
        <v>495.2</v>
      </c>
      <c r="AC41" s="86">
        <f>SUM($H41:K41)</f>
        <v>954</v>
      </c>
      <c r="AD41" s="86">
        <f>SUM($L41:L41)</f>
        <v>271</v>
      </c>
      <c r="AE41" s="86">
        <f>SUM($L41:M41)</f>
        <v>421</v>
      </c>
      <c r="AF41" s="86">
        <f>SUM($L41:N41)</f>
        <v>791</v>
      </c>
      <c r="AG41" s="86">
        <f>SUM($L41:O41)</f>
        <v>1261</v>
      </c>
      <c r="AH41" s="86">
        <f>SUM($P41:P41)</f>
        <v>224</v>
      </c>
      <c r="AI41" s="86">
        <f>SUM($P41:Q41)</f>
        <v>553</v>
      </c>
      <c r="AJ41" s="86">
        <f>SUM($P41:R41)</f>
        <v>837</v>
      </c>
      <c r="AK41" s="86">
        <f>SUM($P41:S41)</f>
        <v>1105</v>
      </c>
      <c r="AL41" s="86">
        <f>SUM($T41:T41)</f>
        <v>549</v>
      </c>
      <c r="AM41" s="86">
        <f>SUM($T41:U41)</f>
        <v>1180</v>
      </c>
    </row>
    <row r="42" spans="1:41" ht="12" customHeight="1" x14ac:dyDescent="0.25">
      <c r="B42" s="83"/>
      <c r="C42" s="83"/>
      <c r="D42" s="101" t="s">
        <v>113</v>
      </c>
      <c r="E42" s="83"/>
      <c r="F42" s="83"/>
      <c r="G42" s="83"/>
      <c r="H42" s="86">
        <v>6.7</v>
      </c>
      <c r="I42" s="86">
        <v>10.5</v>
      </c>
      <c r="J42" s="86">
        <v>6.6999999999999993</v>
      </c>
      <c r="K42" s="86">
        <v>20.100000000000001</v>
      </c>
      <c r="L42" s="86">
        <v>3</v>
      </c>
      <c r="M42" s="86">
        <v>9</v>
      </c>
      <c r="N42" s="86">
        <v>9</v>
      </c>
      <c r="O42" s="86">
        <v>15</v>
      </c>
      <c r="P42" s="86">
        <v>5</v>
      </c>
      <c r="Q42" s="86">
        <v>6</v>
      </c>
      <c r="R42" s="86">
        <v>6</v>
      </c>
      <c r="S42" s="86">
        <v>11</v>
      </c>
      <c r="T42" s="86">
        <v>10</v>
      </c>
      <c r="U42" s="86">
        <v>6</v>
      </c>
      <c r="V42" s="83"/>
      <c r="W42" s="83"/>
      <c r="X42" s="86">
        <v>40.4</v>
      </c>
      <c r="Y42" s="86">
        <v>30.7</v>
      </c>
      <c r="Z42" s="86">
        <f>SUM($H42:H42)</f>
        <v>6.7</v>
      </c>
      <c r="AA42" s="86">
        <f>SUM($H42:I42)</f>
        <v>17.2</v>
      </c>
      <c r="AB42" s="86">
        <f>SUM($H42:J42)</f>
        <v>23.9</v>
      </c>
      <c r="AC42" s="86">
        <f>SUM($H42:K42)</f>
        <v>44</v>
      </c>
      <c r="AD42" s="86">
        <f>SUM($L42:L42)</f>
        <v>3</v>
      </c>
      <c r="AE42" s="86">
        <f>SUM($L42:M42)</f>
        <v>12</v>
      </c>
      <c r="AF42" s="86">
        <f>SUM($L42:N42)</f>
        <v>21</v>
      </c>
      <c r="AG42" s="86">
        <v>36.200000000000003</v>
      </c>
      <c r="AH42" s="86">
        <f>SUM($P42:P42)</f>
        <v>5</v>
      </c>
      <c r="AI42" s="86">
        <f>SUM($P42:Q42)</f>
        <v>11</v>
      </c>
      <c r="AJ42" s="86">
        <f>SUM($P42:R42)</f>
        <v>17</v>
      </c>
      <c r="AK42" s="86">
        <f>SUM($P42:S42)</f>
        <v>28</v>
      </c>
      <c r="AL42" s="86">
        <f>SUM($T42:T42)</f>
        <v>10</v>
      </c>
      <c r="AM42" s="86">
        <f>SUM($T42:U42)</f>
        <v>16</v>
      </c>
    </row>
    <row r="43" spans="1:41" ht="12" customHeight="1" x14ac:dyDescent="0.25">
      <c r="B43" s="83"/>
      <c r="C43" s="83"/>
      <c r="D43" s="101" t="s">
        <v>114</v>
      </c>
      <c r="E43" s="83"/>
      <c r="F43" s="83"/>
      <c r="G43" s="83"/>
      <c r="H43" s="86">
        <v>-22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86">
        <v>0</v>
      </c>
      <c r="U43" s="86">
        <v>0</v>
      </c>
      <c r="V43" s="83"/>
      <c r="W43" s="83"/>
      <c r="X43" s="86">
        <v>0</v>
      </c>
      <c r="Y43" s="86">
        <v>0</v>
      </c>
      <c r="Z43" s="86">
        <f>SUM($H43:H43)</f>
        <v>-22</v>
      </c>
      <c r="AA43" s="86">
        <f>SUM($H43:I43)</f>
        <v>-22</v>
      </c>
      <c r="AB43" s="86">
        <f>SUM($H43:J43)</f>
        <v>-22</v>
      </c>
      <c r="AC43" s="86">
        <f>SUM($H43:K43)</f>
        <v>-22</v>
      </c>
      <c r="AD43" s="86">
        <f>SUM($L43:L43)</f>
        <v>0</v>
      </c>
      <c r="AE43" s="86">
        <f>SUM($L43:M43)</f>
        <v>0</v>
      </c>
      <c r="AF43" s="86">
        <f>SUM($L43:N43)</f>
        <v>0</v>
      </c>
      <c r="AG43" s="86">
        <f>SUM($L43:O43)</f>
        <v>0</v>
      </c>
      <c r="AH43" s="86">
        <f>SUM($P43:P43)</f>
        <v>0</v>
      </c>
      <c r="AI43" s="86">
        <f>SUM($P43:Q43)</f>
        <v>0</v>
      </c>
      <c r="AJ43" s="86">
        <f>SUM($P43:R43)</f>
        <v>0</v>
      </c>
      <c r="AK43" s="86">
        <f>SUM($P43:S43)</f>
        <v>0</v>
      </c>
      <c r="AL43" s="86">
        <f>SUM($T43:T43)</f>
        <v>0</v>
      </c>
      <c r="AM43" s="86">
        <f>SUM($T43:U43)</f>
        <v>0</v>
      </c>
    </row>
    <row r="44" spans="1:41" ht="12" customHeight="1" x14ac:dyDescent="0.25">
      <c r="B44" s="83"/>
      <c r="C44" s="83"/>
      <c r="D44" s="101" t="s">
        <v>377</v>
      </c>
      <c r="E44" s="83"/>
      <c r="F44" s="83"/>
      <c r="G44" s="83"/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-1</v>
      </c>
      <c r="S44" s="86">
        <v>0</v>
      </c>
      <c r="T44" s="86">
        <v>-3</v>
      </c>
      <c r="U44" s="86">
        <v>0</v>
      </c>
      <c r="V44" s="83"/>
      <c r="W44" s="83"/>
      <c r="X44" s="86"/>
      <c r="Y44" s="86"/>
      <c r="Z44" s="86"/>
      <c r="AA44" s="86"/>
      <c r="AB44" s="86"/>
      <c r="AC44" s="86"/>
      <c r="AD44" s="86">
        <f>SUM($L44:L44)</f>
        <v>0</v>
      </c>
      <c r="AE44" s="86">
        <f>SUM($L44:M44)</f>
        <v>0</v>
      </c>
      <c r="AF44" s="86">
        <f>SUM($L44:N44)</f>
        <v>0</v>
      </c>
      <c r="AG44" s="86">
        <f>SUM($L44:O44)</f>
        <v>0</v>
      </c>
      <c r="AH44" s="86">
        <f>SUM($P44:P44)</f>
        <v>0</v>
      </c>
      <c r="AI44" s="86">
        <f>SUM($P44:Q44)</f>
        <v>0</v>
      </c>
      <c r="AJ44" s="86">
        <f>SUM($P44:R44)</f>
        <v>-1</v>
      </c>
      <c r="AK44" s="86">
        <f>SUM($P44:S44)</f>
        <v>-1</v>
      </c>
      <c r="AL44" s="86">
        <f>SUM($T44:T44)</f>
        <v>-3</v>
      </c>
      <c r="AM44" s="86">
        <f>SUM($T44:U44)</f>
        <v>-3</v>
      </c>
    </row>
    <row r="45" spans="1:41" ht="12" customHeight="1" x14ac:dyDescent="0.25">
      <c r="B45" s="83"/>
      <c r="C45" s="83"/>
      <c r="D45" s="101" t="s">
        <v>115</v>
      </c>
      <c r="E45" s="83"/>
      <c r="F45" s="83"/>
      <c r="G45" s="83"/>
      <c r="H45" s="86">
        <v>0</v>
      </c>
      <c r="I45" s="86">
        <v>-30.1</v>
      </c>
      <c r="J45" s="86">
        <v>3.6999999999999993</v>
      </c>
      <c r="K45" s="86">
        <v>26.400000000000002</v>
      </c>
      <c r="L45" s="86">
        <v>2</v>
      </c>
      <c r="M45" s="86">
        <v>0</v>
      </c>
      <c r="N45" s="86">
        <v>-2</v>
      </c>
      <c r="O45" s="86">
        <v>0</v>
      </c>
      <c r="P45" s="86">
        <v>0</v>
      </c>
      <c r="Q45" s="86">
        <v>0</v>
      </c>
      <c r="R45" s="86">
        <v>0</v>
      </c>
      <c r="S45" s="86">
        <v>0</v>
      </c>
      <c r="T45" s="86">
        <v>0</v>
      </c>
      <c r="U45" s="86">
        <v>0</v>
      </c>
      <c r="V45" s="83"/>
      <c r="W45" s="83"/>
      <c r="X45" s="86">
        <v>0</v>
      </c>
      <c r="Y45" s="86">
        <v>0</v>
      </c>
      <c r="Z45" s="86">
        <f>SUM($H45:H45)</f>
        <v>0</v>
      </c>
      <c r="AA45" s="86">
        <f>SUM($H45:I45)</f>
        <v>-30.1</v>
      </c>
      <c r="AB45" s="86">
        <f>SUM($H45:J45)</f>
        <v>-26.400000000000002</v>
      </c>
      <c r="AC45" s="86">
        <f>SUM($H45:K45)</f>
        <v>0</v>
      </c>
      <c r="AD45" s="86">
        <f>SUM($L45:L45)</f>
        <v>2</v>
      </c>
      <c r="AE45" s="86">
        <f>SUM($L45:M45)</f>
        <v>2</v>
      </c>
      <c r="AF45" s="86">
        <f>SUM($L45:N45)</f>
        <v>0</v>
      </c>
      <c r="AG45" s="86">
        <f>SUM($L45:O45)</f>
        <v>0</v>
      </c>
      <c r="AH45" s="86">
        <f>SUM($P45:P45)</f>
        <v>0</v>
      </c>
      <c r="AI45" s="86">
        <f>SUM($P45:Q45)</f>
        <v>0</v>
      </c>
      <c r="AJ45" s="86">
        <f>SUM($P45:R45)</f>
        <v>0</v>
      </c>
      <c r="AK45" s="86">
        <f>SUM($P45:S45)</f>
        <v>0</v>
      </c>
      <c r="AL45" s="86">
        <f>SUM($T45:T45)</f>
        <v>0</v>
      </c>
      <c r="AM45" s="86">
        <f>SUM($T45:U45)</f>
        <v>0</v>
      </c>
    </row>
    <row r="46" spans="1:41" ht="12" customHeight="1" x14ac:dyDescent="0.25">
      <c r="B46" s="83"/>
      <c r="C46" s="83"/>
      <c r="D46" s="101" t="s">
        <v>116</v>
      </c>
      <c r="E46" s="83"/>
      <c r="F46" s="83"/>
      <c r="G46" s="83"/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  <c r="T46" s="86">
        <v>0</v>
      </c>
      <c r="U46" s="86">
        <v>0</v>
      </c>
      <c r="V46" s="83"/>
      <c r="W46" s="83"/>
      <c r="X46" s="86">
        <v>46.2</v>
      </c>
      <c r="Y46" s="86">
        <v>0</v>
      </c>
      <c r="Z46" s="86">
        <f>SUM($H46:H46)</f>
        <v>0</v>
      </c>
      <c r="AA46" s="86">
        <f>SUM($H46:I46)</f>
        <v>0</v>
      </c>
      <c r="AB46" s="86">
        <f>SUM($H46:J46)</f>
        <v>0</v>
      </c>
      <c r="AC46" s="86">
        <f>SUM($H46:K46)</f>
        <v>0</v>
      </c>
      <c r="AD46" s="86">
        <f>SUM($L46:L46)</f>
        <v>0</v>
      </c>
      <c r="AE46" s="86">
        <f>SUM($L46:M46)</f>
        <v>0</v>
      </c>
      <c r="AF46" s="86">
        <f>SUM($L46:N46)</f>
        <v>0</v>
      </c>
      <c r="AG46" s="86">
        <f>SUM($L46:O46)</f>
        <v>0</v>
      </c>
      <c r="AH46" s="86">
        <f>SUM($P46:P46)</f>
        <v>0</v>
      </c>
      <c r="AI46" s="86">
        <f>SUM($P46:Q46)</f>
        <v>0</v>
      </c>
      <c r="AJ46" s="86">
        <f>SUM($P46:R46)</f>
        <v>0</v>
      </c>
      <c r="AK46" s="86">
        <f>SUM($P46:S46)</f>
        <v>0</v>
      </c>
      <c r="AL46" s="86">
        <f>SUM($T46:T46)</f>
        <v>0</v>
      </c>
      <c r="AM46" s="86">
        <f>SUM($T46:U46)</f>
        <v>0</v>
      </c>
    </row>
    <row r="47" spans="1:41" ht="12" customHeight="1" x14ac:dyDescent="0.25">
      <c r="B47" s="83"/>
      <c r="C47" s="83"/>
      <c r="D47" s="101" t="s">
        <v>360</v>
      </c>
      <c r="E47" s="83"/>
      <c r="F47" s="83"/>
      <c r="G47" s="83"/>
      <c r="H47" s="86">
        <v>0</v>
      </c>
      <c r="I47" s="86">
        <v>0</v>
      </c>
      <c r="J47" s="86">
        <v>0</v>
      </c>
      <c r="K47" s="86">
        <v>17</v>
      </c>
      <c r="L47" s="86">
        <v>0</v>
      </c>
      <c r="M47" s="86">
        <v>0</v>
      </c>
      <c r="N47" s="86">
        <v>0</v>
      </c>
      <c r="O47" s="86">
        <v>11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3"/>
      <c r="W47" s="83"/>
      <c r="X47" s="86">
        <v>0</v>
      </c>
      <c r="Y47" s="86">
        <v>0</v>
      </c>
      <c r="Z47" s="86">
        <f>SUM($H47:H47)</f>
        <v>0</v>
      </c>
      <c r="AA47" s="86">
        <f>SUM($H47:I47)</f>
        <v>0</v>
      </c>
      <c r="AB47" s="86">
        <f>SUM($H47:J47)</f>
        <v>0</v>
      </c>
      <c r="AC47" s="86">
        <f>SUM($H47:K47)</f>
        <v>17</v>
      </c>
      <c r="AD47" s="86">
        <f>SUM($L47:L47)</f>
        <v>0</v>
      </c>
      <c r="AE47" s="86">
        <f>SUM($L47:M47)</f>
        <v>0</v>
      </c>
      <c r="AF47" s="86">
        <f>SUM($L47:N47)</f>
        <v>0</v>
      </c>
      <c r="AG47" s="86">
        <v>11.4</v>
      </c>
      <c r="AH47" s="86">
        <f>SUM($P47:P47)</f>
        <v>0</v>
      </c>
      <c r="AI47" s="86">
        <f>SUM($P47:Q47)</f>
        <v>0</v>
      </c>
      <c r="AJ47" s="86">
        <f>SUM($P47:R47)</f>
        <v>0</v>
      </c>
      <c r="AK47" s="86">
        <f>SUM($P47:S47)</f>
        <v>0</v>
      </c>
      <c r="AL47" s="86">
        <f>SUM($T47:T47)</f>
        <v>0</v>
      </c>
      <c r="AM47" s="86">
        <f>SUM($T47:U47)</f>
        <v>0</v>
      </c>
    </row>
    <row r="48" spans="1:41" ht="12" customHeight="1" x14ac:dyDescent="0.25">
      <c r="B48" s="83"/>
      <c r="C48" s="83"/>
      <c r="D48" s="101" t="s">
        <v>361</v>
      </c>
      <c r="E48" s="83"/>
      <c r="F48" s="83"/>
      <c r="G48" s="83"/>
      <c r="H48" s="86">
        <v>0</v>
      </c>
      <c r="I48" s="86">
        <v>0</v>
      </c>
      <c r="J48" s="86">
        <v>0</v>
      </c>
      <c r="K48" s="86">
        <v>10</v>
      </c>
      <c r="L48" s="86">
        <v>0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v>0</v>
      </c>
      <c r="U48" s="86">
        <v>0</v>
      </c>
      <c r="V48" s="83"/>
      <c r="W48" s="83"/>
      <c r="X48" s="86">
        <v>0</v>
      </c>
      <c r="Y48" s="86">
        <v>0</v>
      </c>
      <c r="Z48" s="86">
        <f>SUM($H48:H48)</f>
        <v>0</v>
      </c>
      <c r="AA48" s="86">
        <f>SUM($H48:I48)</f>
        <v>0</v>
      </c>
      <c r="AB48" s="86">
        <f>SUM($H48:J48)</f>
        <v>0</v>
      </c>
      <c r="AC48" s="86">
        <f>SUM($H48:K48)</f>
        <v>10</v>
      </c>
      <c r="AD48" s="86">
        <f>SUM($L48:L48)</f>
        <v>0</v>
      </c>
      <c r="AE48" s="86">
        <f>SUM($L48:M48)</f>
        <v>0</v>
      </c>
      <c r="AF48" s="86">
        <f>SUM($L48:N48)</f>
        <v>0</v>
      </c>
      <c r="AG48" s="86">
        <f>SUM($L48:O48)</f>
        <v>0</v>
      </c>
      <c r="AH48" s="86">
        <f>SUM($P48:P48)</f>
        <v>0</v>
      </c>
      <c r="AI48" s="86">
        <f>SUM($P48:Q48)</f>
        <v>0</v>
      </c>
      <c r="AJ48" s="86">
        <f>SUM($P48:R48)</f>
        <v>0</v>
      </c>
      <c r="AK48" s="86">
        <f>SUM($P48:S48)</f>
        <v>0</v>
      </c>
      <c r="AL48" s="86">
        <f>SUM($T48:T48)</f>
        <v>0</v>
      </c>
      <c r="AM48" s="86">
        <f>SUM($T48:U48)</f>
        <v>0</v>
      </c>
    </row>
    <row r="49" spans="1:41" s="83" customFormat="1" ht="5.0999999999999996" customHeight="1" x14ac:dyDescent="0.25"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</row>
    <row r="50" spans="1:41" s="83" customFormat="1" ht="12" customHeight="1" x14ac:dyDescent="0.25">
      <c r="B50" s="63"/>
      <c r="C50" s="1" t="s">
        <v>117</v>
      </c>
      <c r="D50" s="1"/>
      <c r="E50" s="1"/>
      <c r="F50" s="82"/>
      <c r="G50" s="82"/>
      <c r="H50" s="95">
        <v>-275.40000000000003</v>
      </c>
      <c r="I50" s="95">
        <v>-118.20000000000002</v>
      </c>
      <c r="J50" s="95">
        <v>-437.50000000000006</v>
      </c>
      <c r="K50" s="95">
        <v>-543.90000000000009</v>
      </c>
      <c r="L50" s="95">
        <v>-10</v>
      </c>
      <c r="M50" s="95">
        <v>-299</v>
      </c>
      <c r="N50" s="95">
        <v>-72</v>
      </c>
      <c r="O50" s="95">
        <v>71</v>
      </c>
      <c r="P50" s="95">
        <v>14</v>
      </c>
      <c r="Q50" s="95">
        <v>84</v>
      </c>
      <c r="R50" s="95">
        <v>-715</v>
      </c>
      <c r="S50" s="95">
        <v>-141</v>
      </c>
      <c r="T50" s="95">
        <v>185</v>
      </c>
      <c r="U50" s="95">
        <v>470</v>
      </c>
      <c r="V50" s="81"/>
      <c r="W50" s="81"/>
      <c r="X50" s="95">
        <v>-1015.6999999999998</v>
      </c>
      <c r="Y50" s="95">
        <v>-945.60000000000014</v>
      </c>
      <c r="Z50" s="95">
        <f>SUM($H50:H50)</f>
        <v>-275.40000000000003</v>
      </c>
      <c r="AA50" s="95">
        <f>SUM($H50:I50)</f>
        <v>-393.6</v>
      </c>
      <c r="AB50" s="95">
        <f>SUM($H50:J50)</f>
        <v>-831.10000000000014</v>
      </c>
      <c r="AC50" s="95">
        <f>SUM($H50:K50)</f>
        <v>-1375.0000000000002</v>
      </c>
      <c r="AD50" s="95">
        <f>SUM($L50:L50)</f>
        <v>-10</v>
      </c>
      <c r="AE50" s="95">
        <f>SUM($L50:M50)</f>
        <v>-309</v>
      </c>
      <c r="AF50" s="95">
        <f>SUM($L50:N50)</f>
        <v>-381</v>
      </c>
      <c r="AG50" s="95">
        <f>SUM(AG37:AG48)-1</f>
        <v>-310.30000000000013</v>
      </c>
      <c r="AH50" s="95">
        <f>SUM($P50:P50)</f>
        <v>14</v>
      </c>
      <c r="AI50" s="95">
        <f>SUM($P50:Q50)</f>
        <v>98</v>
      </c>
      <c r="AJ50" s="95">
        <f>SUM($P50:R50)</f>
        <v>-617</v>
      </c>
      <c r="AK50" s="95">
        <f>SUM($P50:S50)</f>
        <v>-758</v>
      </c>
      <c r="AL50" s="95">
        <f>SUM($T50:T50)</f>
        <v>185</v>
      </c>
      <c r="AM50" s="95">
        <f>SUM($T50:U50)</f>
        <v>655</v>
      </c>
      <c r="AO50" s="63"/>
    </row>
    <row r="51" spans="1:41" s="83" customFormat="1" ht="5.0999999999999996" customHeight="1" x14ac:dyDescent="0.25"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</row>
    <row r="52" spans="1:41" ht="12" customHeight="1" x14ac:dyDescent="0.25">
      <c r="A52" s="63"/>
      <c r="B52" s="72" t="s">
        <v>118</v>
      </c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3"/>
      <c r="W52" s="73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</row>
    <row r="53" spans="1:41" s="83" customFormat="1" ht="5.0999999999999996" customHeight="1" x14ac:dyDescent="0.25"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</row>
    <row r="54" spans="1:41" ht="12" x14ac:dyDescent="0.25">
      <c r="B54" s="83"/>
      <c r="C54" s="83"/>
      <c r="D54" s="83" t="s">
        <v>119</v>
      </c>
      <c r="E54" s="83"/>
      <c r="F54" s="83"/>
      <c r="G54" s="83"/>
      <c r="H54" s="86">
        <v>42.1</v>
      </c>
      <c r="I54" s="86">
        <v>43.9</v>
      </c>
      <c r="J54" s="86">
        <v>92.300000000000011</v>
      </c>
      <c r="K54" s="86">
        <v>497.7</v>
      </c>
      <c r="L54" s="86">
        <v>13</v>
      </c>
      <c r="M54" s="86">
        <v>724</v>
      </c>
      <c r="N54" s="86">
        <v>20</v>
      </c>
      <c r="O54" s="86">
        <v>46</v>
      </c>
      <c r="P54" s="86">
        <v>314</v>
      </c>
      <c r="Q54" s="86">
        <v>249</v>
      </c>
      <c r="R54" s="86">
        <v>424</v>
      </c>
      <c r="S54" s="86">
        <v>1</v>
      </c>
      <c r="T54" s="86">
        <v>308</v>
      </c>
      <c r="U54" s="86">
        <v>34</v>
      </c>
      <c r="V54" s="83"/>
      <c r="W54" s="83"/>
      <c r="X54" s="86">
        <v>2000.7</v>
      </c>
      <c r="Y54" s="86">
        <v>110.20000000000002</v>
      </c>
      <c r="Z54" s="86">
        <f>SUM($H54:H54)</f>
        <v>42.1</v>
      </c>
      <c r="AA54" s="86">
        <f>SUM($H54:I54)</f>
        <v>86</v>
      </c>
      <c r="AB54" s="86">
        <f>SUM($H54:J54)</f>
        <v>178.3</v>
      </c>
      <c r="AC54" s="86">
        <f>SUM($H54:K54)</f>
        <v>676</v>
      </c>
      <c r="AD54" s="86">
        <f>SUM($L54:L54)</f>
        <v>13</v>
      </c>
      <c r="AE54" s="86">
        <f>SUM($L54:M54)</f>
        <v>737</v>
      </c>
      <c r="AF54" s="86">
        <f>SUM($L54:N54)</f>
        <v>757</v>
      </c>
      <c r="AG54" s="86">
        <v>802.9</v>
      </c>
      <c r="AH54" s="86">
        <f>SUM($P54:P54)</f>
        <v>314</v>
      </c>
      <c r="AI54" s="86">
        <f>SUM($P54:Q54)</f>
        <v>563</v>
      </c>
      <c r="AJ54" s="86">
        <f>SUM($P54:R54)</f>
        <v>987</v>
      </c>
      <c r="AK54" s="86">
        <f>SUM($P54:S54)</f>
        <v>988</v>
      </c>
      <c r="AL54" s="86">
        <f>SUM($T54:T54)</f>
        <v>308</v>
      </c>
      <c r="AM54" s="86">
        <f>SUM($T54:U54)</f>
        <v>342</v>
      </c>
    </row>
    <row r="55" spans="1:41" ht="12" x14ac:dyDescent="0.25">
      <c r="B55" s="83"/>
      <c r="C55" s="83"/>
      <c r="D55" s="83" t="s">
        <v>120</v>
      </c>
      <c r="E55" s="83"/>
      <c r="F55" s="83"/>
      <c r="G55" s="83"/>
      <c r="H55" s="86">
        <v>-137</v>
      </c>
      <c r="I55" s="86">
        <v>-137.69999999999999</v>
      </c>
      <c r="J55" s="86">
        <v>-68.199999999999989</v>
      </c>
      <c r="K55" s="86">
        <v>-236.10000000000002</v>
      </c>
      <c r="L55" s="86">
        <v>-60</v>
      </c>
      <c r="M55" s="86">
        <v>-631</v>
      </c>
      <c r="N55" s="86">
        <v>-321</v>
      </c>
      <c r="O55" s="86">
        <v>-244</v>
      </c>
      <c r="P55" s="86">
        <v>-276</v>
      </c>
      <c r="Q55" s="86">
        <v>-209</v>
      </c>
      <c r="R55" s="86">
        <v>-315</v>
      </c>
      <c r="S55" s="86">
        <v>-293</v>
      </c>
      <c r="T55" s="86">
        <v>-241</v>
      </c>
      <c r="U55" s="86">
        <v>-261</v>
      </c>
      <c r="V55" s="83"/>
      <c r="W55" s="83"/>
      <c r="X55" s="86">
        <v>-2020.2</v>
      </c>
      <c r="Y55" s="86">
        <v>-910.7</v>
      </c>
      <c r="Z55" s="86">
        <f>SUM($H55:H55)</f>
        <v>-137</v>
      </c>
      <c r="AA55" s="86">
        <f>SUM($H55:I55)</f>
        <v>-274.7</v>
      </c>
      <c r="AB55" s="86">
        <f>SUM($H55:J55)</f>
        <v>-342.9</v>
      </c>
      <c r="AC55" s="86">
        <f>SUM($H55:K55)</f>
        <v>-579</v>
      </c>
      <c r="AD55" s="86">
        <f>SUM($L55:L55)</f>
        <v>-60</v>
      </c>
      <c r="AE55" s="86">
        <f>SUM($L55:M55)</f>
        <v>-691</v>
      </c>
      <c r="AF55" s="86">
        <f>SUM($L55:N55)</f>
        <v>-1012</v>
      </c>
      <c r="AG55" s="86">
        <v>-1255.5999999999999</v>
      </c>
      <c r="AH55" s="86">
        <f>SUM($P55:P55)</f>
        <v>-276</v>
      </c>
      <c r="AI55" s="86">
        <f>SUM($P55:Q55)</f>
        <v>-485</v>
      </c>
      <c r="AJ55" s="86">
        <f>SUM($P55:R55)</f>
        <v>-800</v>
      </c>
      <c r="AK55" s="86">
        <f>SUM($P55:S55)</f>
        <v>-1093</v>
      </c>
      <c r="AL55" s="86">
        <f>SUM($T55:T55)</f>
        <v>-241</v>
      </c>
      <c r="AM55" s="86">
        <f>SUM($T55:U55)</f>
        <v>-502</v>
      </c>
    </row>
    <row r="56" spans="1:41" ht="12" x14ac:dyDescent="0.25">
      <c r="B56" s="83"/>
      <c r="C56" s="83"/>
      <c r="D56" s="83" t="s">
        <v>121</v>
      </c>
      <c r="E56" s="83"/>
      <c r="F56" s="83"/>
      <c r="G56" s="83"/>
      <c r="H56" s="86">
        <v>-34.5</v>
      </c>
      <c r="I56" s="86">
        <v>-6.2999999999999972</v>
      </c>
      <c r="J56" s="86">
        <v>-31.100000000000009</v>
      </c>
      <c r="K56" s="86">
        <v>-7.0999999999999943</v>
      </c>
      <c r="L56" s="86">
        <v>-32</v>
      </c>
      <c r="M56" s="86">
        <v>-10</v>
      </c>
      <c r="N56" s="86">
        <v>-22</v>
      </c>
      <c r="O56" s="86">
        <v>-20</v>
      </c>
      <c r="P56" s="86">
        <v>-11</v>
      </c>
      <c r="Q56" s="86">
        <v>-21</v>
      </c>
      <c r="R56" s="86">
        <v>-16</v>
      </c>
      <c r="S56" s="86">
        <v>-21</v>
      </c>
      <c r="T56" s="86">
        <v>-17</v>
      </c>
      <c r="U56" s="86">
        <v>-14</v>
      </c>
      <c r="V56" s="83"/>
      <c r="W56" s="83"/>
      <c r="X56" s="86">
        <v>-81.5</v>
      </c>
      <c r="Y56" s="86">
        <v>-120.6</v>
      </c>
      <c r="Z56" s="86">
        <f>SUM($H56:H56)</f>
        <v>-34.5</v>
      </c>
      <c r="AA56" s="86">
        <f>SUM($H56:I56)</f>
        <v>-40.799999999999997</v>
      </c>
      <c r="AB56" s="86">
        <f>SUM($H56:J56)</f>
        <v>-71.900000000000006</v>
      </c>
      <c r="AC56" s="86">
        <f>SUM($H56:K56)</f>
        <v>-79</v>
      </c>
      <c r="AD56" s="86">
        <f>SUM($L56:L56)</f>
        <v>-32</v>
      </c>
      <c r="AE56" s="86">
        <f>SUM($L56:M56)</f>
        <v>-42</v>
      </c>
      <c r="AF56" s="86">
        <f>SUM($L56:N56)</f>
        <v>-64</v>
      </c>
      <c r="AG56" s="86">
        <v>-83.6</v>
      </c>
      <c r="AH56" s="86">
        <f>SUM($P56:P56)</f>
        <v>-11</v>
      </c>
      <c r="AI56" s="86">
        <f>SUM($P56:Q56)</f>
        <v>-32</v>
      </c>
      <c r="AJ56" s="86">
        <f>SUM($P56:R56)</f>
        <v>-48</v>
      </c>
      <c r="AK56" s="86">
        <f>SUM($P56:S56)</f>
        <v>-69</v>
      </c>
      <c r="AL56" s="86">
        <f>SUM($T56:T56)</f>
        <v>-17</v>
      </c>
      <c r="AM56" s="86">
        <f>SUM($T56:U56)</f>
        <v>-31</v>
      </c>
    </row>
    <row r="57" spans="1:41" ht="12" x14ac:dyDescent="0.25">
      <c r="B57" s="83"/>
      <c r="C57" s="83"/>
      <c r="D57" s="83" t="s">
        <v>122</v>
      </c>
      <c r="E57" s="83"/>
      <c r="F57" s="83"/>
      <c r="G57" s="83"/>
      <c r="H57" s="86">
        <v>0</v>
      </c>
      <c r="I57" s="86">
        <v>-41.3</v>
      </c>
      <c r="J57" s="86">
        <v>-266.39999999999998</v>
      </c>
      <c r="K57" s="86">
        <v>-87.300000000000011</v>
      </c>
      <c r="L57" s="86">
        <v>-153</v>
      </c>
      <c r="M57" s="86">
        <v>-324</v>
      </c>
      <c r="N57" s="86">
        <v>-2</v>
      </c>
      <c r="O57" s="86">
        <v>-104</v>
      </c>
      <c r="P57" s="86">
        <v>-367</v>
      </c>
      <c r="Q57" s="86">
        <v>-370</v>
      </c>
      <c r="R57" s="86">
        <v>-221</v>
      </c>
      <c r="S57" s="86">
        <v>-325</v>
      </c>
      <c r="T57" s="86">
        <v>-545</v>
      </c>
      <c r="U57" s="86">
        <v>-383</v>
      </c>
      <c r="V57" s="83"/>
      <c r="W57" s="83"/>
      <c r="X57" s="86">
        <v>-113.6</v>
      </c>
      <c r="Y57" s="86">
        <v>-225.9</v>
      </c>
      <c r="Z57" s="86">
        <f>SUM($H57:H57)</f>
        <v>0</v>
      </c>
      <c r="AA57" s="86">
        <f>SUM($H57:I57)</f>
        <v>-41.3</v>
      </c>
      <c r="AB57" s="86">
        <f>SUM($H57:J57)</f>
        <v>-307.7</v>
      </c>
      <c r="AC57" s="86">
        <f>SUM($H57:K57)</f>
        <v>-395</v>
      </c>
      <c r="AD57" s="86">
        <f>SUM($L57:L57)</f>
        <v>-153</v>
      </c>
      <c r="AE57" s="86">
        <f>SUM($L57:M57)</f>
        <v>-477</v>
      </c>
      <c r="AF57" s="86">
        <f>SUM($L57:N57)</f>
        <v>-479</v>
      </c>
      <c r="AG57" s="86">
        <v>-582.5</v>
      </c>
      <c r="AH57" s="86">
        <f>SUM($P57:P57)</f>
        <v>-367</v>
      </c>
      <c r="AI57" s="86">
        <f>SUM($P57:Q57)</f>
        <v>-737</v>
      </c>
      <c r="AJ57" s="86">
        <f>SUM($P57:R57)</f>
        <v>-958</v>
      </c>
      <c r="AK57" s="86">
        <f>SUM($P57:S57)</f>
        <v>-1283</v>
      </c>
      <c r="AL57" s="86">
        <f>SUM($T57:T57)</f>
        <v>-545</v>
      </c>
      <c r="AM57" s="86">
        <f>SUM($T57:U57)</f>
        <v>-928</v>
      </c>
    </row>
    <row r="58" spans="1:41" ht="12" x14ac:dyDescent="0.25">
      <c r="B58" s="83"/>
      <c r="C58" s="83"/>
      <c r="D58" s="83" t="s">
        <v>123</v>
      </c>
      <c r="E58" s="83"/>
      <c r="F58" s="83"/>
      <c r="G58" s="83"/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3"/>
      <c r="W58" s="83"/>
      <c r="X58" s="86">
        <v>-9.6</v>
      </c>
      <c r="Y58" s="86">
        <v>0</v>
      </c>
      <c r="Z58" s="86">
        <f>SUM($H58:H58)</f>
        <v>0</v>
      </c>
      <c r="AA58" s="86">
        <f>SUM($H58:I58)</f>
        <v>0</v>
      </c>
      <c r="AB58" s="86">
        <f>SUM($H58:J58)</f>
        <v>0</v>
      </c>
      <c r="AC58" s="86">
        <f>SUM($H58:K58)</f>
        <v>0</v>
      </c>
      <c r="AD58" s="86">
        <f>SUM($L58:L58)</f>
        <v>0</v>
      </c>
      <c r="AE58" s="86">
        <f>SUM($L58:M58)</f>
        <v>0</v>
      </c>
      <c r="AF58" s="86">
        <f>SUM($L58:N58)</f>
        <v>0</v>
      </c>
      <c r="AG58" s="86">
        <f>SUM($L58:O58)</f>
        <v>0</v>
      </c>
      <c r="AH58" s="86">
        <f>SUM($P58:P58)</f>
        <v>0</v>
      </c>
      <c r="AI58" s="86">
        <f>SUM($P58:Q58)</f>
        <v>0</v>
      </c>
      <c r="AJ58" s="86">
        <f>SUM($P58:R58)</f>
        <v>0</v>
      </c>
      <c r="AK58" s="86">
        <f>SUM($P58:S58)</f>
        <v>0</v>
      </c>
      <c r="AL58" s="86">
        <f>SUM($T58:T58)</f>
        <v>0</v>
      </c>
      <c r="AM58" s="86">
        <f>SUM($T58:U58)</f>
        <v>0</v>
      </c>
    </row>
    <row r="59" spans="1:41" ht="12" x14ac:dyDescent="0.25">
      <c r="B59" s="83"/>
      <c r="C59" s="83"/>
      <c r="D59" s="83" t="s">
        <v>362</v>
      </c>
      <c r="E59" s="83"/>
      <c r="F59" s="83"/>
      <c r="G59" s="83"/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-2</v>
      </c>
      <c r="S59" s="86">
        <v>0</v>
      </c>
      <c r="T59" s="86">
        <v>0</v>
      </c>
      <c r="U59" s="86">
        <v>-1</v>
      </c>
      <c r="V59" s="83"/>
      <c r="W59" s="83"/>
      <c r="X59" s="86">
        <v>0</v>
      </c>
      <c r="Y59" s="86">
        <v>-225.9</v>
      </c>
      <c r="Z59" s="86">
        <f>SUM($H59:H59)</f>
        <v>0</v>
      </c>
      <c r="AA59" s="86">
        <f>SUM($H59:I59)</f>
        <v>0</v>
      </c>
      <c r="AB59" s="86">
        <f>SUM($H59:J59)</f>
        <v>0</v>
      </c>
      <c r="AC59" s="86">
        <f>SUM($H59:K59)</f>
        <v>0</v>
      </c>
      <c r="AD59" s="86">
        <f>SUM($L59:L59)</f>
        <v>0</v>
      </c>
      <c r="AE59" s="86">
        <f>SUM($L59:M59)</f>
        <v>0</v>
      </c>
      <c r="AF59" s="86">
        <f>SUM($L59:N59)</f>
        <v>0</v>
      </c>
      <c r="AG59" s="86">
        <f>SUM($L59:O59)</f>
        <v>0</v>
      </c>
      <c r="AH59" s="86">
        <f>SUM($P59:P59)</f>
        <v>0</v>
      </c>
      <c r="AI59" s="86">
        <f>SUM($P59:Q59)</f>
        <v>0</v>
      </c>
      <c r="AJ59" s="86">
        <f>SUM($P59:R59)</f>
        <v>-2</v>
      </c>
      <c r="AK59" s="86">
        <f>SUM($P59:S59)</f>
        <v>-2</v>
      </c>
      <c r="AL59" s="86">
        <f>SUM($T59:T59)</f>
        <v>0</v>
      </c>
      <c r="AM59" s="86">
        <f>SUM($T59:U59)</f>
        <v>-1</v>
      </c>
    </row>
    <row r="60" spans="1:41" s="83" customFormat="1" ht="5.0999999999999996" customHeight="1" x14ac:dyDescent="0.25"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</row>
    <row r="61" spans="1:41" s="83" customFormat="1" ht="12" x14ac:dyDescent="0.25">
      <c r="B61" s="63"/>
      <c r="C61" s="81" t="s">
        <v>124</v>
      </c>
      <c r="D61" s="82"/>
      <c r="E61" s="82"/>
      <c r="F61" s="82"/>
      <c r="G61" s="82"/>
      <c r="H61" s="95">
        <v>-129.4</v>
      </c>
      <c r="I61" s="95">
        <v>-141.39999999999998</v>
      </c>
      <c r="J61" s="95">
        <v>-273.39999999999998</v>
      </c>
      <c r="K61" s="95">
        <v>167.19999999999996</v>
      </c>
      <c r="L61" s="95">
        <v>-232</v>
      </c>
      <c r="M61" s="95">
        <v>-241</v>
      </c>
      <c r="N61" s="95">
        <v>-325</v>
      </c>
      <c r="O61" s="95">
        <v>-322</v>
      </c>
      <c r="P61" s="95">
        <v>-340</v>
      </c>
      <c r="Q61" s="95">
        <v>-351</v>
      </c>
      <c r="R61" s="95">
        <v>-130</v>
      </c>
      <c r="S61" s="95">
        <v>-638</v>
      </c>
      <c r="T61" s="95">
        <v>-495</v>
      </c>
      <c r="U61" s="95">
        <v>-625</v>
      </c>
      <c r="V61" s="81"/>
      <c r="W61" s="81"/>
      <c r="X61" s="95">
        <v>-224.2</v>
      </c>
      <c r="Y61" s="95">
        <v>-1147</v>
      </c>
      <c r="Z61" s="95">
        <f>SUM($H61:H61)</f>
        <v>-129.4</v>
      </c>
      <c r="AA61" s="95">
        <f>SUM($H61:I61)</f>
        <v>-270.79999999999995</v>
      </c>
      <c r="AB61" s="95">
        <f>SUM($H61:J61)</f>
        <v>-544.19999999999993</v>
      </c>
      <c r="AC61" s="95">
        <f>SUM($H61:K61)</f>
        <v>-377</v>
      </c>
      <c r="AD61" s="95">
        <f>SUM($L61:L61)</f>
        <v>-232</v>
      </c>
      <c r="AE61" s="95">
        <f>SUM($L61:M61)</f>
        <v>-473</v>
      </c>
      <c r="AF61" s="95">
        <f>SUM($L61:N61)</f>
        <v>-798</v>
      </c>
      <c r="AG61" s="95">
        <f>SUM(AG54:AG58)-1</f>
        <v>-1119.8</v>
      </c>
      <c r="AH61" s="95">
        <f>SUM($P61:P61)</f>
        <v>-340</v>
      </c>
      <c r="AI61" s="95">
        <f>SUM($P61:Q61)</f>
        <v>-691</v>
      </c>
      <c r="AJ61" s="95">
        <f>SUM($P61:R61)</f>
        <v>-821</v>
      </c>
      <c r="AK61" s="95">
        <f>SUM($P61:S61)</f>
        <v>-1459</v>
      </c>
      <c r="AL61" s="95">
        <f>SUM($T61:T61)</f>
        <v>-495</v>
      </c>
      <c r="AM61" s="95">
        <f>SUM($T61:U61)</f>
        <v>-1120</v>
      </c>
      <c r="AO61" s="63"/>
    </row>
    <row r="62" spans="1:41" s="83" customFormat="1" ht="5.0999999999999996" customHeight="1" x14ac:dyDescent="0.25"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</row>
    <row r="63" spans="1:41" ht="12" customHeight="1" x14ac:dyDescent="0.25">
      <c r="A63" s="63"/>
      <c r="B63" s="72" t="s">
        <v>125</v>
      </c>
      <c r="C63" s="73"/>
      <c r="D63" s="73"/>
      <c r="E63" s="73"/>
      <c r="F63" s="73"/>
      <c r="G63" s="73"/>
      <c r="H63" s="104">
        <v>84.199999999999562</v>
      </c>
      <c r="I63" s="104">
        <v>119.40000000000009</v>
      </c>
      <c r="J63" s="104">
        <v>-173.69999999999953</v>
      </c>
      <c r="K63" s="104">
        <v>-205.90000000000023</v>
      </c>
      <c r="L63" s="104">
        <v>178</v>
      </c>
      <c r="M63" s="104">
        <v>-220</v>
      </c>
      <c r="N63" s="104">
        <v>196</v>
      </c>
      <c r="O63" s="104">
        <v>115</v>
      </c>
      <c r="P63" s="104">
        <v>-16</v>
      </c>
      <c r="Q63" s="104">
        <v>183</v>
      </c>
      <c r="R63" s="104">
        <v>-168</v>
      </c>
      <c r="S63" s="104">
        <v>-303</v>
      </c>
      <c r="T63" s="104">
        <v>427</v>
      </c>
      <c r="U63" s="104">
        <v>257</v>
      </c>
      <c r="V63" s="73"/>
      <c r="W63" s="73"/>
      <c r="X63" s="104">
        <v>93.500000000000284</v>
      </c>
      <c r="Y63" s="104">
        <v>-286.89999999999998</v>
      </c>
      <c r="Z63" s="104">
        <f>SUM($H63:H63)</f>
        <v>84.199999999999562</v>
      </c>
      <c r="AA63" s="104">
        <f>SUM($H63:I63)</f>
        <v>203.59999999999965</v>
      </c>
      <c r="AB63" s="104">
        <f>SUM($H63:J63)</f>
        <v>29.900000000000119</v>
      </c>
      <c r="AC63" s="104">
        <v>-130</v>
      </c>
      <c r="AD63" s="104">
        <f>SUM($L63:L63)</f>
        <v>178</v>
      </c>
      <c r="AE63" s="104">
        <f>SUM($L63:M63)</f>
        <v>-42</v>
      </c>
      <c r="AF63" s="104">
        <f>AF61+AF50+AF33</f>
        <v>-60</v>
      </c>
      <c r="AG63" s="104">
        <f>AG61+AG50+AG33</f>
        <v>268.89999999999986</v>
      </c>
      <c r="AH63" s="104">
        <f>SUM($P63:P63)</f>
        <v>-16</v>
      </c>
      <c r="AI63" s="104">
        <f>SUM($P63:Q63)</f>
        <v>167</v>
      </c>
      <c r="AJ63" s="104">
        <f>SUM($P63:R63)</f>
        <v>-1</v>
      </c>
      <c r="AK63" s="104">
        <f>AK33+AK50+AK61</f>
        <v>-318</v>
      </c>
      <c r="AL63" s="104">
        <f>SUM($T63:T63)</f>
        <v>427</v>
      </c>
      <c r="AM63" s="104">
        <f>SUM($T63:U63)</f>
        <v>684</v>
      </c>
    </row>
    <row r="64" spans="1:41" s="83" customFormat="1" ht="5.0999999999999996" customHeight="1" x14ac:dyDescent="0.25"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</row>
    <row r="65" spans="1:41" ht="24" x14ac:dyDescent="0.25">
      <c r="B65" s="83"/>
      <c r="C65" s="83"/>
      <c r="D65" s="101" t="s">
        <v>126</v>
      </c>
      <c r="E65" s="83"/>
      <c r="F65" s="83"/>
      <c r="G65" s="83"/>
      <c r="H65" s="86">
        <v>-18.899999999999999</v>
      </c>
      <c r="I65" s="86">
        <v>15.200000000000408</v>
      </c>
      <c r="J65" s="86">
        <v>-82.500000000000568</v>
      </c>
      <c r="K65" s="86">
        <v>10.200000000000159</v>
      </c>
      <c r="L65" s="86">
        <v>22</v>
      </c>
      <c r="M65" s="86">
        <v>4</v>
      </c>
      <c r="N65" s="86">
        <v>4</v>
      </c>
      <c r="O65" s="86">
        <v>-32</v>
      </c>
      <c r="P65" s="86">
        <v>16</v>
      </c>
      <c r="Q65" s="86">
        <v>-33</v>
      </c>
      <c r="R65" s="86">
        <v>20</v>
      </c>
      <c r="S65" s="86">
        <v>6</v>
      </c>
      <c r="T65" s="86">
        <v>4</v>
      </c>
      <c r="U65" s="86">
        <v>-27</v>
      </c>
      <c r="V65" s="83"/>
      <c r="W65" s="83"/>
      <c r="X65" s="86">
        <v>-74.7</v>
      </c>
      <c r="Y65" s="86">
        <v>-133.9</v>
      </c>
      <c r="Z65" s="86">
        <f>SUM($H65:H65)</f>
        <v>-18.899999999999999</v>
      </c>
      <c r="AA65" s="86">
        <f>SUM($H65:I65)</f>
        <v>-3.6999999999995907</v>
      </c>
      <c r="AB65" s="86">
        <f>SUM($H65:J65)</f>
        <v>-86.200000000000159</v>
      </c>
      <c r="AC65" s="86">
        <v>-76</v>
      </c>
      <c r="AD65" s="86">
        <f>SUM($L65:L65)</f>
        <v>22</v>
      </c>
      <c r="AE65" s="86">
        <f>SUM($L65:M65)</f>
        <v>26</v>
      </c>
      <c r="AF65" s="86">
        <f>SUM($L65:N65)</f>
        <v>30</v>
      </c>
      <c r="AG65" s="86">
        <f>SUM($L65:O65)</f>
        <v>-2</v>
      </c>
      <c r="AH65" s="86">
        <f>SUM($P65:P65)</f>
        <v>16</v>
      </c>
      <c r="AI65" s="86">
        <f>SUM($P65:Q65)</f>
        <v>-17</v>
      </c>
      <c r="AJ65" s="86">
        <f>SUM($P65:R65)</f>
        <v>3</v>
      </c>
      <c r="AK65" s="86">
        <f>SUM($P65:S65)</f>
        <v>9</v>
      </c>
      <c r="AL65" s="86">
        <f>SUM($T65:T65)</f>
        <v>4</v>
      </c>
      <c r="AM65" s="86">
        <f>SUM($T65:U65)</f>
        <v>-23</v>
      </c>
    </row>
    <row r="66" spans="1:41" ht="12" x14ac:dyDescent="0.25">
      <c r="B66" s="83"/>
      <c r="C66" s="83"/>
      <c r="D66" s="101" t="s">
        <v>127</v>
      </c>
      <c r="E66" s="83"/>
      <c r="F66" s="83"/>
      <c r="G66" s="83"/>
      <c r="H66" s="86">
        <v>549.19999999999982</v>
      </c>
      <c r="I66" s="86">
        <v>614.49999999999943</v>
      </c>
      <c r="J66" s="86">
        <v>749.09999999999991</v>
      </c>
      <c r="K66" s="86">
        <v>492.89999999999964</v>
      </c>
      <c r="L66" s="86">
        <v>343</v>
      </c>
      <c r="M66" s="86">
        <v>543</v>
      </c>
      <c r="N66" s="86">
        <v>327</v>
      </c>
      <c r="O66" s="86">
        <v>527</v>
      </c>
      <c r="P66" s="86">
        <v>610</v>
      </c>
      <c r="Q66" s="86">
        <v>610</v>
      </c>
      <c r="R66" s="86">
        <v>760</v>
      </c>
      <c r="S66" s="86">
        <v>598</v>
      </c>
      <c r="T66" s="86">
        <v>301</v>
      </c>
      <c r="U66" s="86">
        <v>732</v>
      </c>
      <c r="V66" s="83"/>
      <c r="W66" s="83"/>
      <c r="X66" s="86">
        <v>951.2</v>
      </c>
      <c r="Y66" s="86">
        <v>970</v>
      </c>
      <c r="Z66" s="86">
        <v>549.19999999999982</v>
      </c>
      <c r="AA66" s="86">
        <v>549.19999999999982</v>
      </c>
      <c r="AB66" s="86">
        <v>549.19999999999982</v>
      </c>
      <c r="AC66" s="86">
        <v>549</v>
      </c>
      <c r="AD66" s="86">
        <v>343</v>
      </c>
      <c r="AE66" s="86">
        <v>343</v>
      </c>
      <c r="AF66" s="86">
        <v>343</v>
      </c>
      <c r="AG66" s="86">
        <v>343</v>
      </c>
      <c r="AH66" s="86">
        <v>610</v>
      </c>
      <c r="AI66" s="86">
        <v>610</v>
      </c>
      <c r="AJ66" s="86">
        <v>610</v>
      </c>
      <c r="AK66" s="86">
        <v>610</v>
      </c>
      <c r="AL66" s="86">
        <f>SUM($T66:$T$66)</f>
        <v>301</v>
      </c>
      <c r="AM66" s="86">
        <f>SUM($T66:$T$66)</f>
        <v>301</v>
      </c>
    </row>
    <row r="67" spans="1:41" s="83" customFormat="1" ht="5.0999999999999996" customHeight="1" x14ac:dyDescent="0.25"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</row>
    <row r="68" spans="1:41" ht="12" customHeight="1" x14ac:dyDescent="0.25">
      <c r="A68" s="63"/>
      <c r="B68" s="72" t="s">
        <v>128</v>
      </c>
      <c r="C68" s="73"/>
      <c r="D68" s="73"/>
      <c r="E68" s="73"/>
      <c r="F68" s="73"/>
      <c r="G68" s="73"/>
      <c r="H68" s="104">
        <v>614.49999999999943</v>
      </c>
      <c r="I68" s="104">
        <v>749.09999999999991</v>
      </c>
      <c r="J68" s="104">
        <v>492.89999999999981</v>
      </c>
      <c r="K68" s="104">
        <v>297.19999999999959</v>
      </c>
      <c r="L68" s="104">
        <v>543</v>
      </c>
      <c r="M68" s="104">
        <v>327</v>
      </c>
      <c r="N68" s="104">
        <v>527</v>
      </c>
      <c r="O68" s="104">
        <v>610</v>
      </c>
      <c r="P68" s="104">
        <v>610</v>
      </c>
      <c r="Q68" s="104">
        <v>760</v>
      </c>
      <c r="R68" s="104">
        <v>612</v>
      </c>
      <c r="S68" s="104">
        <v>301</v>
      </c>
      <c r="T68" s="104">
        <v>732</v>
      </c>
      <c r="U68" s="104">
        <v>962</v>
      </c>
      <c r="V68" s="73"/>
      <c r="W68" s="73"/>
      <c r="X68" s="104">
        <f t="shared" ref="X68" si="0">SUM(X63:X66)</f>
        <v>970.00000000000034</v>
      </c>
      <c r="Y68" s="104">
        <f t="shared" ref="Y68:AG68" si="1">SUM(Y63:Y66)</f>
        <v>549.20000000000005</v>
      </c>
      <c r="Z68" s="104">
        <f t="shared" si="1"/>
        <v>614.49999999999932</v>
      </c>
      <c r="AA68" s="104">
        <f t="shared" si="1"/>
        <v>749.09999999999991</v>
      </c>
      <c r="AB68" s="104">
        <f t="shared" si="1"/>
        <v>492.89999999999975</v>
      </c>
      <c r="AC68" s="104">
        <f t="shared" si="1"/>
        <v>343</v>
      </c>
      <c r="AD68" s="104">
        <f t="shared" si="1"/>
        <v>543</v>
      </c>
      <c r="AE68" s="104">
        <f t="shared" si="1"/>
        <v>327</v>
      </c>
      <c r="AF68" s="104">
        <f t="shared" si="1"/>
        <v>313</v>
      </c>
      <c r="AG68" s="104">
        <f t="shared" si="1"/>
        <v>609.89999999999986</v>
      </c>
      <c r="AH68" s="104">
        <f>SUM(AH63:AH66)</f>
        <v>610</v>
      </c>
      <c r="AI68" s="104">
        <f>SUM(AI63:AI66)</f>
        <v>760</v>
      </c>
      <c r="AJ68" s="104">
        <f>SUM(AJ63:AJ66)</f>
        <v>612</v>
      </c>
      <c r="AK68" s="104">
        <f>SUM(AK63:AK66)</f>
        <v>301</v>
      </c>
      <c r="AL68" s="104">
        <f>SUM($T68:T68)</f>
        <v>732</v>
      </c>
      <c r="AM68" s="104">
        <f>U68</f>
        <v>962</v>
      </c>
    </row>
    <row r="69" spans="1:41" s="83" customFormat="1" ht="5.0999999999999996" customHeight="1" x14ac:dyDescent="0.25"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</row>
    <row r="70" spans="1:41" ht="12" x14ac:dyDescent="0.25">
      <c r="B70" s="83"/>
      <c r="C70" s="83"/>
      <c r="D70" s="83" t="s">
        <v>129</v>
      </c>
      <c r="E70" s="83"/>
      <c r="F70" s="83"/>
      <c r="G70" s="83"/>
      <c r="H70" s="86">
        <v>345.59999999999962</v>
      </c>
      <c r="I70" s="86">
        <v>168.60000000000008</v>
      </c>
      <c r="J70" s="86">
        <v>371.50000000000045</v>
      </c>
      <c r="K70" s="86">
        <v>60.299999999999926</v>
      </c>
      <c r="L70" s="86">
        <v>272</v>
      </c>
      <c r="M70" s="86">
        <v>160</v>
      </c>
      <c r="N70" s="86">
        <v>474</v>
      </c>
      <c r="O70" s="86">
        <v>186</v>
      </c>
      <c r="P70" s="86">
        <v>208</v>
      </c>
      <c r="Q70" s="86">
        <v>325</v>
      </c>
      <c r="R70" s="86">
        <v>547</v>
      </c>
      <c r="S70" s="86">
        <v>200</v>
      </c>
      <c r="T70" s="86">
        <v>599</v>
      </c>
      <c r="U70" s="86">
        <v>288</v>
      </c>
      <c r="V70" s="83"/>
      <c r="W70" s="83"/>
      <c r="X70" s="86">
        <v>536.00000000000011</v>
      </c>
      <c r="Y70" s="86">
        <v>1153.2</v>
      </c>
      <c r="Z70" s="86">
        <f>SUM($H70:H70)</f>
        <v>345.59999999999962</v>
      </c>
      <c r="AA70" s="86">
        <f>SUM($H70:I70)</f>
        <v>514.1999999999997</v>
      </c>
      <c r="AB70" s="86">
        <f>SUM($H70:J70)</f>
        <v>885.70000000000016</v>
      </c>
      <c r="AC70" s="86">
        <v>992</v>
      </c>
      <c r="AD70" s="86">
        <f>SUM($L70:L70)</f>
        <v>272</v>
      </c>
      <c r="AE70" s="86">
        <f>SUM($L70:M70)</f>
        <v>432</v>
      </c>
      <c r="AF70" s="86">
        <f>SUM($L70:N70)</f>
        <v>906</v>
      </c>
      <c r="AG70" s="86">
        <f>SUM($L70:O70)</f>
        <v>1092</v>
      </c>
      <c r="AH70" s="86">
        <f>SUM($P70:P70)</f>
        <v>208</v>
      </c>
      <c r="AI70" s="86">
        <f>SUM($P70:Q70)</f>
        <v>533</v>
      </c>
      <c r="AJ70" s="86">
        <f>SUM($P70:R70)</f>
        <v>1080</v>
      </c>
      <c r="AK70" s="86">
        <f>SUM($P70:S70)</f>
        <v>1280</v>
      </c>
      <c r="AL70" s="86">
        <f>SUM($T70:T70)</f>
        <v>599</v>
      </c>
      <c r="AM70" s="86">
        <f>SUM($T70:U70)</f>
        <v>887</v>
      </c>
    </row>
    <row r="71" spans="1:41" s="83" customFormat="1" ht="5.0999999999999996" customHeight="1" x14ac:dyDescent="0.25"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</row>
    <row r="72" spans="1:41" s="83" customFormat="1" ht="12" x14ac:dyDescent="0.25"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</row>
    <row r="73" spans="1:41" s="83" customFormat="1" ht="12" x14ac:dyDescent="0.25"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</row>
    <row r="74" spans="1:41" s="83" customFormat="1" ht="12" hidden="1" x14ac:dyDescent="0.25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</row>
    <row r="75" spans="1:41" s="83" customFormat="1" ht="12" hidden="1" x14ac:dyDescent="0.25">
      <c r="B75" s="63"/>
      <c r="C75" s="63"/>
      <c r="D75" s="63"/>
      <c r="E75" s="63"/>
      <c r="F75" s="63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3"/>
      <c r="W75" s="63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O75" s="63"/>
    </row>
    <row r="76" spans="1:41" s="83" customFormat="1" ht="12" hidden="1" x14ac:dyDescent="0.25">
      <c r="B76" s="63"/>
      <c r="C76" s="63"/>
      <c r="D76" s="63"/>
      <c r="E76" s="63"/>
      <c r="F76" s="63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3"/>
      <c r="W76" s="63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O76" s="63"/>
    </row>
    <row r="77" spans="1:41" s="83" customFormat="1" ht="12" hidden="1" x14ac:dyDescent="0.25">
      <c r="B77" s="63"/>
      <c r="C77" s="63"/>
      <c r="D77" s="63"/>
      <c r="E77" s="63"/>
      <c r="F77" s="63"/>
      <c r="G77" s="6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3"/>
      <c r="W77" s="63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O77" s="63"/>
    </row>
    <row r="78" spans="1:41" s="83" customFormat="1" ht="12" hidden="1" x14ac:dyDescent="0.25"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</row>
    <row r="79" spans="1:41" s="83" customFormat="1" ht="12" hidden="1" x14ac:dyDescent="0.25"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</row>
    <row r="80" spans="1:41" s="83" customFormat="1" ht="12" hidden="1" x14ac:dyDescent="0.25"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</row>
    <row r="81" spans="1:41" ht="12" hidden="1" customHeight="1" x14ac:dyDescent="0.25">
      <c r="A81" s="63"/>
    </row>
    <row r="82" spans="1:41" s="83" customFormat="1" ht="12" hidden="1" customHeight="1" x14ac:dyDescent="0.25">
      <c r="B82" s="63"/>
      <c r="C82" s="63"/>
      <c r="D82" s="63"/>
      <c r="E82" s="63"/>
      <c r="F82" s="63"/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3"/>
      <c r="W82" s="63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O82" s="63"/>
    </row>
    <row r="83" spans="1:41" s="83" customFormat="1" ht="12" hidden="1" customHeight="1" x14ac:dyDescent="0.25">
      <c r="B83" s="63"/>
      <c r="C83" s="63"/>
      <c r="D83" s="63"/>
      <c r="E83" s="63"/>
      <c r="F83" s="63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3"/>
      <c r="W83" s="63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O83" s="63"/>
    </row>
    <row r="84" spans="1:41" s="83" customFormat="1" ht="12" hidden="1" customHeight="1" x14ac:dyDescent="0.25">
      <c r="B84" s="63"/>
      <c r="C84" s="63"/>
      <c r="D84" s="63"/>
      <c r="E84" s="63"/>
      <c r="F84" s="63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3"/>
      <c r="W84" s="63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O84" s="63"/>
    </row>
    <row r="85" spans="1:41" s="83" customFormat="1" ht="12" hidden="1" customHeight="1" x14ac:dyDescent="0.25">
      <c r="B85" s="63"/>
      <c r="C85" s="63"/>
      <c r="D85" s="63"/>
      <c r="E85" s="63"/>
      <c r="F85" s="63"/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3"/>
      <c r="W85" s="63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O85" s="63"/>
    </row>
    <row r="86" spans="1:41" s="83" customFormat="1" ht="12" hidden="1" customHeight="1" x14ac:dyDescent="0.25">
      <c r="B86" s="63"/>
      <c r="C86" s="63"/>
      <c r="D86" s="63"/>
      <c r="E86" s="63"/>
      <c r="F86" s="63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3"/>
      <c r="W86" s="63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O86" s="63"/>
    </row>
    <row r="87" spans="1:41" s="83" customFormat="1" ht="12" hidden="1" customHeight="1" x14ac:dyDescent="0.25">
      <c r="B87" s="63"/>
      <c r="C87" s="63"/>
      <c r="D87" s="63"/>
      <c r="E87" s="63"/>
      <c r="F87" s="63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3"/>
      <c r="W87" s="63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O87" s="63"/>
    </row>
    <row r="88" spans="1:41" s="83" customFormat="1" ht="12" hidden="1" customHeight="1" x14ac:dyDescent="0.25">
      <c r="B88" s="63"/>
      <c r="C88" s="63"/>
      <c r="D88" s="63"/>
      <c r="E88" s="63"/>
      <c r="F88" s="63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3"/>
      <c r="W88" s="63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O88" s="63"/>
    </row>
    <row r="89" spans="1:41" s="83" customFormat="1" ht="12" hidden="1" customHeight="1" x14ac:dyDescent="0.25">
      <c r="B89" s="63"/>
      <c r="C89" s="63"/>
      <c r="D89" s="63"/>
      <c r="E89" s="63"/>
      <c r="F89" s="63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3"/>
      <c r="W89" s="63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O89" s="63"/>
    </row>
    <row r="90" spans="1:41" s="83" customFormat="1" ht="12" hidden="1" customHeight="1" x14ac:dyDescent="0.25">
      <c r="B90" s="63"/>
      <c r="C90" s="63"/>
      <c r="D90" s="63"/>
      <c r="E90" s="63"/>
      <c r="F90" s="63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3"/>
      <c r="W90" s="63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O90" s="63"/>
    </row>
    <row r="91" spans="1:41" s="83" customFormat="1" ht="12" hidden="1" customHeight="1" x14ac:dyDescent="0.25">
      <c r="B91" s="63"/>
      <c r="C91" s="63"/>
      <c r="D91" s="63"/>
      <c r="E91" s="63"/>
      <c r="F91" s="63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3"/>
      <c r="W91" s="63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O91" s="63"/>
    </row>
    <row r="92" spans="1:41" s="83" customFormat="1" ht="12" hidden="1" customHeight="1" x14ac:dyDescent="0.25">
      <c r="B92" s="63"/>
      <c r="C92" s="63"/>
      <c r="D92" s="63"/>
      <c r="E92" s="63"/>
      <c r="F92" s="63"/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3"/>
      <c r="W92" s="63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O92" s="63"/>
    </row>
    <row r="93" spans="1:41" s="83" customFormat="1" ht="12" hidden="1" customHeight="1" x14ac:dyDescent="0.25">
      <c r="B93" s="63"/>
      <c r="C93" s="63"/>
      <c r="D93" s="63"/>
      <c r="E93" s="63"/>
      <c r="F93" s="63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3"/>
      <c r="W93" s="63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O93" s="63"/>
    </row>
    <row r="94" spans="1:41" s="83" customFormat="1" ht="12" hidden="1" customHeight="1" x14ac:dyDescent="0.25">
      <c r="B94" s="63"/>
      <c r="C94" s="63"/>
      <c r="D94" s="63"/>
      <c r="E94" s="63"/>
      <c r="F94" s="63"/>
      <c r="G94" s="63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3"/>
      <c r="W94" s="63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O94" s="63"/>
    </row>
    <row r="95" spans="1:41" s="83" customFormat="1" ht="12" hidden="1" customHeight="1" x14ac:dyDescent="0.25">
      <c r="B95" s="63"/>
      <c r="C95" s="63"/>
      <c r="D95" s="63"/>
      <c r="E95" s="63"/>
      <c r="F95" s="63"/>
      <c r="G95" s="63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3"/>
      <c r="W95" s="63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O95" s="63"/>
    </row>
    <row r="96" spans="1:41" s="83" customFormat="1" ht="12" hidden="1" customHeight="1" x14ac:dyDescent="0.25">
      <c r="B96" s="63"/>
      <c r="C96" s="63"/>
      <c r="D96" s="63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3"/>
      <c r="W96" s="63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O96" s="63"/>
    </row>
    <row r="97" spans="1:41" s="83" customFormat="1" ht="12" hidden="1" customHeight="1" x14ac:dyDescent="0.25">
      <c r="B97" s="63"/>
      <c r="C97" s="63"/>
      <c r="D97" s="63"/>
      <c r="E97" s="63"/>
      <c r="F97" s="63"/>
      <c r="G97" s="63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3"/>
      <c r="W97" s="63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O97" s="63"/>
    </row>
    <row r="98" spans="1:41" ht="12" hidden="1" customHeight="1" x14ac:dyDescent="0.25">
      <c r="A98" s="63"/>
    </row>
    <row r="99" spans="1:41" ht="12" hidden="1" customHeight="1" x14ac:dyDescent="0.25">
      <c r="A99" s="63"/>
    </row>
    <row r="100" spans="1:41" ht="12" hidden="1" customHeight="1" x14ac:dyDescent="0.25">
      <c r="A100" s="63"/>
    </row>
    <row r="101" spans="1:41" ht="12" hidden="1" customHeight="1" x14ac:dyDescent="0.25">
      <c r="A101" s="63"/>
    </row>
    <row r="102" spans="1:41" ht="12" hidden="1" customHeight="1" x14ac:dyDescent="0.25">
      <c r="A102" s="63"/>
    </row>
    <row r="103" spans="1:41" ht="12" hidden="1" customHeight="1" x14ac:dyDescent="0.25">
      <c r="A103" s="63"/>
    </row>
    <row r="104" spans="1:41" ht="12" hidden="1" customHeight="1" x14ac:dyDescent="0.25">
      <c r="A104" s="63"/>
    </row>
    <row r="105" spans="1:41" ht="12" hidden="1" customHeight="1" x14ac:dyDescent="0.25">
      <c r="A105" s="63"/>
    </row>
    <row r="106" spans="1:41" ht="12" hidden="1" customHeight="1" x14ac:dyDescent="0.25">
      <c r="A106" s="63"/>
    </row>
    <row r="107" spans="1:41" ht="12" hidden="1" customHeight="1" x14ac:dyDescent="0.25">
      <c r="A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</row>
    <row r="108" spans="1:41" ht="12" hidden="1" customHeight="1" x14ac:dyDescent="0.25"/>
    <row r="109" spans="1:41" ht="12" hidden="1" customHeight="1" x14ac:dyDescent="0.25"/>
    <row r="110" spans="1:41" ht="12" hidden="1" customHeight="1" x14ac:dyDescent="0.25"/>
    <row r="111" spans="1:41" s="83" customFormat="1" ht="12" hidden="1" customHeight="1" x14ac:dyDescent="0.25">
      <c r="B111" s="63"/>
      <c r="C111" s="63"/>
      <c r="D111" s="63"/>
      <c r="E111" s="63"/>
      <c r="F111" s="63"/>
      <c r="G111" s="63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3"/>
      <c r="W111" s="63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O111" s="63"/>
    </row>
    <row r="112" spans="1:41" s="83" customFormat="1" ht="12" hidden="1" customHeight="1" x14ac:dyDescent="0.25">
      <c r="B112" s="63"/>
      <c r="C112" s="63"/>
      <c r="D112" s="63"/>
      <c r="E112" s="63"/>
      <c r="F112" s="63"/>
      <c r="G112" s="63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3"/>
      <c r="W112" s="63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O112" s="63"/>
    </row>
    <row r="113" spans="2:41" s="83" customFormat="1" ht="12" hidden="1" customHeight="1" x14ac:dyDescent="0.25">
      <c r="B113" s="63"/>
      <c r="C113" s="63"/>
      <c r="D113" s="63"/>
      <c r="E113" s="63"/>
      <c r="F113" s="63"/>
      <c r="G113" s="63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3"/>
      <c r="W113" s="63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O113" s="63"/>
    </row>
    <row r="114" spans="2:41" s="83" customFormat="1" ht="12" hidden="1" customHeight="1" x14ac:dyDescent="0.25">
      <c r="B114" s="63"/>
      <c r="C114" s="63"/>
      <c r="D114" s="63"/>
      <c r="E114" s="63"/>
      <c r="F114" s="63"/>
      <c r="G114" s="63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3"/>
      <c r="W114" s="63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O114" s="63"/>
    </row>
    <row r="115" spans="2:41" s="83" customFormat="1" ht="12" hidden="1" customHeight="1" x14ac:dyDescent="0.25">
      <c r="B115" s="63"/>
      <c r="C115" s="63"/>
      <c r="D115" s="63"/>
      <c r="E115" s="63"/>
      <c r="F115" s="63"/>
      <c r="G115" s="63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3"/>
      <c r="W115" s="63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O115" s="63"/>
    </row>
    <row r="116" spans="2:41" s="83" customFormat="1" ht="12" hidden="1" customHeight="1" x14ac:dyDescent="0.25">
      <c r="B116" s="63"/>
      <c r="C116" s="63"/>
      <c r="D116" s="63"/>
      <c r="E116" s="63"/>
      <c r="F116" s="63"/>
      <c r="G116" s="63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3"/>
      <c r="W116" s="63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O116" s="63"/>
    </row>
    <row r="117" spans="2:41" s="83" customFormat="1" ht="12" hidden="1" customHeight="1" x14ac:dyDescent="0.25">
      <c r="B117" s="63"/>
      <c r="C117" s="63"/>
      <c r="D117" s="63"/>
      <c r="E117" s="63"/>
      <c r="F117" s="63"/>
      <c r="G117" s="63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3"/>
      <c r="W117" s="63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O117" s="63"/>
    </row>
    <row r="118" spans="2:41" s="83" customFormat="1" ht="12" hidden="1" customHeight="1" x14ac:dyDescent="0.25">
      <c r="B118" s="63"/>
      <c r="C118" s="63"/>
      <c r="D118" s="63"/>
      <c r="E118" s="63"/>
      <c r="F118" s="63"/>
      <c r="G118" s="63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3"/>
      <c r="W118" s="63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O118" s="63"/>
    </row>
    <row r="119" spans="2:41" s="83" customFormat="1" ht="12" hidden="1" customHeight="1" x14ac:dyDescent="0.25">
      <c r="B119" s="63"/>
      <c r="C119" s="63"/>
      <c r="D119" s="63"/>
      <c r="E119" s="63"/>
      <c r="F119" s="63"/>
      <c r="G119" s="63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3"/>
      <c r="W119" s="63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O119" s="63"/>
    </row>
    <row r="120" spans="2:41" s="83" customFormat="1" ht="12" hidden="1" customHeight="1" x14ac:dyDescent="0.25">
      <c r="B120" s="63"/>
      <c r="C120" s="63"/>
      <c r="D120" s="63"/>
      <c r="E120" s="63"/>
      <c r="F120" s="63"/>
      <c r="G120" s="63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3"/>
      <c r="W120" s="63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O120" s="63"/>
    </row>
    <row r="121" spans="2:41" s="83" customFormat="1" ht="12" hidden="1" customHeight="1" x14ac:dyDescent="0.25">
      <c r="B121" s="63"/>
      <c r="C121" s="63"/>
      <c r="D121" s="63"/>
      <c r="E121" s="63"/>
      <c r="F121" s="63"/>
      <c r="G121" s="63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3"/>
      <c r="W121" s="63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O121" s="63"/>
    </row>
    <row r="122" spans="2:41" s="83" customFormat="1" ht="12" hidden="1" customHeight="1" x14ac:dyDescent="0.25">
      <c r="B122" s="63"/>
      <c r="C122" s="63"/>
      <c r="D122" s="63"/>
      <c r="E122" s="63"/>
      <c r="F122" s="63"/>
      <c r="G122" s="63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3"/>
      <c r="W122" s="63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O122" s="63"/>
    </row>
    <row r="123" spans="2:41" s="83" customFormat="1" ht="12" hidden="1" customHeight="1" x14ac:dyDescent="0.25">
      <c r="B123" s="63"/>
      <c r="C123" s="63"/>
      <c r="D123" s="63"/>
      <c r="E123" s="63"/>
      <c r="F123" s="63"/>
      <c r="G123" s="63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3"/>
      <c r="W123" s="63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O123" s="63"/>
    </row>
    <row r="124" spans="2:41" s="83" customFormat="1" ht="12" hidden="1" customHeight="1" x14ac:dyDescent="0.25">
      <c r="B124" s="63"/>
      <c r="C124" s="63"/>
      <c r="D124" s="63"/>
      <c r="E124" s="63"/>
      <c r="F124" s="63"/>
      <c r="G124" s="63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3"/>
      <c r="W124" s="63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O124" s="63"/>
    </row>
    <row r="125" spans="2:41" s="83" customFormat="1" ht="12" hidden="1" customHeight="1" x14ac:dyDescent="0.25">
      <c r="B125" s="63"/>
      <c r="C125" s="63"/>
      <c r="D125" s="63"/>
      <c r="E125" s="63"/>
      <c r="F125" s="63"/>
      <c r="G125" s="63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3"/>
      <c r="W125" s="63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O125" s="63"/>
    </row>
    <row r="126" spans="2:41" s="83" customFormat="1" ht="12" hidden="1" customHeight="1" x14ac:dyDescent="0.25">
      <c r="B126" s="63"/>
      <c r="C126" s="63"/>
      <c r="D126" s="63"/>
      <c r="E126" s="63"/>
      <c r="F126" s="63"/>
      <c r="G126" s="63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3"/>
      <c r="W126" s="63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O126" s="63"/>
    </row>
    <row r="127" spans="2:41" s="83" customFormat="1" ht="12" hidden="1" customHeight="1" x14ac:dyDescent="0.25">
      <c r="B127" s="63"/>
      <c r="C127" s="63"/>
      <c r="D127" s="63"/>
      <c r="E127" s="63"/>
      <c r="F127" s="63"/>
      <c r="G127" s="63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3"/>
      <c r="W127" s="63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O127" s="63"/>
    </row>
    <row r="128" spans="2:41" s="83" customFormat="1" ht="12" hidden="1" customHeight="1" x14ac:dyDescent="0.25">
      <c r="B128" s="63"/>
      <c r="C128" s="63"/>
      <c r="D128" s="63"/>
      <c r="E128" s="63"/>
      <c r="F128" s="63"/>
      <c r="G128" s="63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3"/>
      <c r="W128" s="63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O128" s="63"/>
    </row>
    <row r="129" spans="2:41" s="83" customFormat="1" ht="12" hidden="1" customHeight="1" x14ac:dyDescent="0.25">
      <c r="B129" s="63"/>
      <c r="C129" s="63"/>
      <c r="D129" s="63"/>
      <c r="E129" s="63"/>
      <c r="F129" s="63"/>
      <c r="G129" s="63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3"/>
      <c r="W129" s="63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O129" s="63"/>
    </row>
    <row r="130" spans="2:41" s="83" customFormat="1" ht="12" hidden="1" customHeight="1" x14ac:dyDescent="0.25">
      <c r="B130" s="63"/>
      <c r="C130" s="63"/>
      <c r="D130" s="63"/>
      <c r="E130" s="63"/>
      <c r="F130" s="63"/>
      <c r="G130" s="63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3"/>
      <c r="W130" s="63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O130" s="63"/>
    </row>
    <row r="131" spans="2:41" s="83" customFormat="1" ht="12" hidden="1" customHeight="1" x14ac:dyDescent="0.25">
      <c r="B131" s="63"/>
      <c r="C131" s="63"/>
      <c r="D131" s="63"/>
      <c r="E131" s="63"/>
      <c r="F131" s="63"/>
      <c r="G131" s="63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3"/>
      <c r="W131" s="63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O131" s="63"/>
    </row>
    <row r="132" spans="2:41" s="83" customFormat="1" ht="12" hidden="1" customHeight="1" x14ac:dyDescent="0.25">
      <c r="B132" s="63"/>
      <c r="C132" s="63"/>
      <c r="D132" s="63"/>
      <c r="E132" s="63"/>
      <c r="F132" s="63"/>
      <c r="G132" s="63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3"/>
      <c r="W132" s="63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O132" s="63"/>
    </row>
    <row r="133" spans="2:41" s="83" customFormat="1" ht="12" hidden="1" customHeight="1" x14ac:dyDescent="0.25">
      <c r="B133" s="63"/>
      <c r="C133" s="63"/>
      <c r="D133" s="63"/>
      <c r="E133" s="63"/>
      <c r="F133" s="63"/>
      <c r="G133" s="63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3"/>
      <c r="W133" s="63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O133" s="63"/>
    </row>
    <row r="134" spans="2:41" s="83" customFormat="1" ht="12" hidden="1" customHeight="1" x14ac:dyDescent="0.25">
      <c r="B134" s="63"/>
      <c r="C134" s="63"/>
      <c r="D134" s="63"/>
      <c r="E134" s="63"/>
      <c r="F134" s="63"/>
      <c r="G134" s="63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3"/>
      <c r="W134" s="63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O134" s="63"/>
    </row>
    <row r="135" spans="2:41" s="83" customFormat="1" ht="12" hidden="1" customHeight="1" x14ac:dyDescent="0.25">
      <c r="B135" s="63"/>
      <c r="C135" s="63"/>
      <c r="D135" s="63"/>
      <c r="E135" s="63"/>
      <c r="F135" s="63"/>
      <c r="G135" s="63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3"/>
      <c r="W135" s="63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O135" s="63"/>
    </row>
    <row r="136" spans="2:41" s="83" customFormat="1" ht="12" hidden="1" customHeight="1" x14ac:dyDescent="0.25">
      <c r="B136" s="63"/>
      <c r="C136" s="63"/>
      <c r="D136" s="63"/>
      <c r="E136" s="63"/>
      <c r="F136" s="63"/>
      <c r="G136" s="63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3"/>
      <c r="W136" s="63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O136" s="63"/>
    </row>
    <row r="137" spans="2:41" s="83" customFormat="1" ht="12" hidden="1" customHeight="1" x14ac:dyDescent="0.25">
      <c r="B137" s="63"/>
      <c r="C137" s="63"/>
      <c r="D137" s="63"/>
      <c r="E137" s="63"/>
      <c r="F137" s="63"/>
      <c r="G137" s="63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3"/>
      <c r="W137" s="63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O137" s="63"/>
    </row>
    <row r="138" spans="2:41" s="83" customFormat="1" ht="12" hidden="1" customHeight="1" x14ac:dyDescent="0.25">
      <c r="B138" s="63"/>
      <c r="C138" s="63"/>
      <c r="D138" s="63"/>
      <c r="E138" s="63"/>
      <c r="F138" s="63"/>
      <c r="G138" s="63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3"/>
      <c r="W138" s="63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O138" s="63"/>
    </row>
    <row r="139" spans="2:41" s="83" customFormat="1" ht="12" hidden="1" customHeight="1" x14ac:dyDescent="0.25">
      <c r="B139" s="63"/>
      <c r="C139" s="63"/>
      <c r="D139" s="63"/>
      <c r="E139" s="63"/>
      <c r="F139" s="63"/>
      <c r="G139" s="63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3"/>
      <c r="W139" s="63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O139" s="63"/>
    </row>
    <row r="140" spans="2:41" s="83" customFormat="1" ht="12" hidden="1" customHeight="1" x14ac:dyDescent="0.25">
      <c r="B140" s="63"/>
      <c r="C140" s="63"/>
      <c r="D140" s="63"/>
      <c r="E140" s="63"/>
      <c r="F140" s="63"/>
      <c r="G140" s="63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3"/>
      <c r="W140" s="63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O140" s="63"/>
    </row>
    <row r="141" spans="2:41" s="83" customFormat="1" ht="12" hidden="1" customHeight="1" x14ac:dyDescent="0.25">
      <c r="B141" s="63"/>
      <c r="C141" s="63"/>
      <c r="D141" s="63"/>
      <c r="E141" s="63"/>
      <c r="F141" s="63"/>
      <c r="G141" s="63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3"/>
      <c r="W141" s="63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O141" s="63"/>
    </row>
    <row r="142" spans="2:41" s="83" customFormat="1" ht="12" hidden="1" customHeight="1" x14ac:dyDescent="0.25">
      <c r="B142" s="63"/>
      <c r="C142" s="63"/>
      <c r="D142" s="63"/>
      <c r="E142" s="63"/>
      <c r="F142" s="63"/>
      <c r="G142" s="63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3"/>
      <c r="W142" s="63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O142" s="63"/>
    </row>
    <row r="143" spans="2:41" s="83" customFormat="1" ht="12" hidden="1" customHeight="1" x14ac:dyDescent="0.25">
      <c r="B143" s="63"/>
      <c r="C143" s="63"/>
      <c r="D143" s="63"/>
      <c r="E143" s="63"/>
      <c r="F143" s="63"/>
      <c r="G143" s="63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3"/>
      <c r="W143" s="63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O143" s="63"/>
    </row>
    <row r="144" spans="2:41" s="83" customFormat="1" ht="12" hidden="1" customHeight="1" x14ac:dyDescent="0.25">
      <c r="B144" s="63"/>
      <c r="C144" s="63"/>
      <c r="D144" s="63"/>
      <c r="E144" s="63"/>
      <c r="F144" s="63"/>
      <c r="G144" s="63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3"/>
      <c r="W144" s="63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O144" s="63"/>
    </row>
    <row r="145" spans="2:41" s="83" customFormat="1" ht="12" hidden="1" customHeight="1" x14ac:dyDescent="0.25">
      <c r="B145" s="63"/>
      <c r="C145" s="63"/>
      <c r="D145" s="63"/>
      <c r="E145" s="63"/>
      <c r="F145" s="63"/>
      <c r="G145" s="63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3"/>
      <c r="W145" s="63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O145" s="63"/>
    </row>
    <row r="146" spans="2:41" s="83" customFormat="1" ht="12" hidden="1" customHeight="1" x14ac:dyDescent="0.25">
      <c r="B146" s="63"/>
      <c r="C146" s="63"/>
      <c r="D146" s="63"/>
      <c r="E146" s="63"/>
      <c r="F146" s="63"/>
      <c r="G146" s="63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3"/>
      <c r="W146" s="63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O146" s="63"/>
    </row>
    <row r="147" spans="2:41" s="83" customFormat="1" ht="12" hidden="1" customHeight="1" x14ac:dyDescent="0.25">
      <c r="B147" s="63"/>
      <c r="C147" s="63"/>
      <c r="D147" s="63"/>
      <c r="E147" s="63"/>
      <c r="F147" s="63"/>
      <c r="G147" s="63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3"/>
      <c r="W147" s="63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O147" s="63"/>
    </row>
    <row r="148" spans="2:41" s="83" customFormat="1" ht="12" hidden="1" customHeight="1" x14ac:dyDescent="0.25">
      <c r="B148" s="63"/>
      <c r="C148" s="63"/>
      <c r="D148" s="63"/>
      <c r="E148" s="63"/>
      <c r="F148" s="63"/>
      <c r="G148" s="63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3"/>
      <c r="W148" s="63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O148" s="63"/>
    </row>
    <row r="149" spans="2:41" s="83" customFormat="1" ht="12" hidden="1" customHeight="1" x14ac:dyDescent="0.25">
      <c r="B149" s="63"/>
      <c r="C149" s="63"/>
      <c r="D149" s="63"/>
      <c r="E149" s="63"/>
      <c r="F149" s="63"/>
      <c r="G149" s="63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3"/>
      <c r="W149" s="63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O149" s="63"/>
    </row>
    <row r="150" spans="2:41" s="83" customFormat="1" ht="12" hidden="1" customHeight="1" x14ac:dyDescent="0.25">
      <c r="B150" s="63"/>
      <c r="C150" s="63"/>
      <c r="D150" s="63"/>
      <c r="E150" s="63"/>
      <c r="F150" s="63"/>
      <c r="G150" s="63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3"/>
      <c r="W150" s="63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O150" s="63"/>
    </row>
    <row r="151" spans="2:41" s="83" customFormat="1" ht="12" hidden="1" customHeight="1" x14ac:dyDescent="0.25">
      <c r="B151" s="63"/>
      <c r="C151" s="63"/>
      <c r="D151" s="63"/>
      <c r="E151" s="63"/>
      <c r="F151" s="63"/>
      <c r="G151" s="63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3"/>
      <c r="W151" s="63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O151" s="63"/>
    </row>
    <row r="152" spans="2:41" s="83" customFormat="1" ht="12" hidden="1" customHeight="1" x14ac:dyDescent="0.25">
      <c r="B152" s="63"/>
      <c r="C152" s="63"/>
      <c r="D152" s="63"/>
      <c r="E152" s="63"/>
      <c r="F152" s="63"/>
      <c r="G152" s="63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3"/>
      <c r="W152" s="63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O152" s="63"/>
    </row>
    <row r="153" spans="2:41" s="83" customFormat="1" ht="12" hidden="1" customHeight="1" x14ac:dyDescent="0.25">
      <c r="B153" s="63"/>
      <c r="C153" s="63"/>
      <c r="D153" s="63"/>
      <c r="E153" s="63"/>
      <c r="F153" s="63"/>
      <c r="G153" s="63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3"/>
      <c r="W153" s="63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O153" s="63"/>
    </row>
    <row r="154" spans="2:41" s="83" customFormat="1" ht="12" hidden="1" customHeight="1" x14ac:dyDescent="0.25">
      <c r="B154" s="63"/>
      <c r="C154" s="63"/>
      <c r="D154" s="63"/>
      <c r="E154" s="63"/>
      <c r="F154" s="63"/>
      <c r="G154" s="63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3"/>
      <c r="W154" s="63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O154" s="63"/>
    </row>
    <row r="155" spans="2:41" s="83" customFormat="1" ht="12" hidden="1" customHeight="1" x14ac:dyDescent="0.25">
      <c r="B155" s="63"/>
      <c r="C155" s="63"/>
      <c r="D155" s="63"/>
      <c r="E155" s="63"/>
      <c r="F155" s="63"/>
      <c r="G155" s="63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3"/>
      <c r="W155" s="63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O155" s="63"/>
    </row>
    <row r="156" spans="2:41" s="83" customFormat="1" ht="12" hidden="1" customHeight="1" x14ac:dyDescent="0.25">
      <c r="B156" s="63"/>
      <c r="C156" s="63"/>
      <c r="D156" s="63"/>
      <c r="E156" s="63"/>
      <c r="F156" s="63"/>
      <c r="G156" s="63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3"/>
      <c r="W156" s="63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O156" s="63"/>
    </row>
    <row r="157" spans="2:41" s="83" customFormat="1" ht="12" hidden="1" customHeight="1" x14ac:dyDescent="0.25">
      <c r="B157" s="63"/>
      <c r="C157" s="63"/>
      <c r="D157" s="63"/>
      <c r="E157" s="63"/>
      <c r="F157" s="63"/>
      <c r="G157" s="63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3"/>
      <c r="W157" s="63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O157" s="63"/>
    </row>
    <row r="158" spans="2:41" s="83" customFormat="1" ht="12" hidden="1" customHeight="1" x14ac:dyDescent="0.25">
      <c r="B158" s="63"/>
      <c r="C158" s="63"/>
      <c r="D158" s="63"/>
      <c r="E158" s="63"/>
      <c r="F158" s="63"/>
      <c r="G158" s="63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3"/>
      <c r="W158" s="63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O158" s="63"/>
    </row>
    <row r="159" spans="2:41" s="83" customFormat="1" ht="12" hidden="1" customHeight="1" x14ac:dyDescent="0.25">
      <c r="B159" s="63"/>
      <c r="C159" s="63"/>
      <c r="D159" s="63"/>
      <c r="E159" s="63"/>
      <c r="F159" s="63"/>
      <c r="G159" s="63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3"/>
      <c r="W159" s="63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O159" s="63"/>
    </row>
    <row r="160" spans="2:41" s="83" customFormat="1" ht="12" hidden="1" customHeight="1" x14ac:dyDescent="0.25">
      <c r="B160" s="63"/>
      <c r="C160" s="63"/>
      <c r="D160" s="63"/>
      <c r="E160" s="63"/>
      <c r="F160" s="63"/>
      <c r="G160" s="63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3"/>
      <c r="W160" s="63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O160" s="63"/>
    </row>
    <row r="161" spans="2:41" s="83" customFormat="1" ht="12" hidden="1" customHeight="1" x14ac:dyDescent="0.25">
      <c r="B161" s="63"/>
      <c r="C161" s="63"/>
      <c r="D161" s="63"/>
      <c r="E161" s="63"/>
      <c r="F161" s="63"/>
      <c r="G161" s="63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3"/>
      <c r="W161" s="63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O161" s="63"/>
    </row>
    <row r="162" spans="2:41" s="83" customFormat="1" ht="12" hidden="1" customHeight="1" x14ac:dyDescent="0.25">
      <c r="B162" s="63"/>
      <c r="C162" s="63"/>
      <c r="D162" s="63"/>
      <c r="E162" s="63"/>
      <c r="F162" s="63"/>
      <c r="G162" s="63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3"/>
      <c r="W162" s="63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O162" s="63"/>
    </row>
    <row r="163" spans="2:41" s="83" customFormat="1" ht="12" hidden="1" customHeight="1" x14ac:dyDescent="0.25">
      <c r="B163" s="63"/>
      <c r="C163" s="63"/>
      <c r="D163" s="63"/>
      <c r="E163" s="63"/>
      <c r="F163" s="63"/>
      <c r="G163" s="63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3"/>
      <c r="W163" s="63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O163" s="63"/>
    </row>
    <row r="164" spans="2:41" s="83" customFormat="1" ht="12" hidden="1" customHeight="1" x14ac:dyDescent="0.25">
      <c r="B164" s="63"/>
      <c r="C164" s="63"/>
      <c r="D164" s="63"/>
      <c r="E164" s="63"/>
      <c r="F164" s="63"/>
      <c r="G164" s="63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3"/>
      <c r="W164" s="63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O164" s="63"/>
    </row>
    <row r="165" spans="2:41" s="83" customFormat="1" ht="12" hidden="1" customHeight="1" x14ac:dyDescent="0.25">
      <c r="B165" s="63"/>
      <c r="C165" s="63"/>
      <c r="D165" s="63"/>
      <c r="E165" s="63"/>
      <c r="F165" s="63"/>
      <c r="G165" s="63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3"/>
      <c r="W165" s="63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O165" s="63"/>
    </row>
    <row r="166" spans="2:41" s="83" customFormat="1" ht="12" hidden="1" customHeight="1" x14ac:dyDescent="0.25">
      <c r="B166" s="63"/>
      <c r="C166" s="63"/>
      <c r="D166" s="63"/>
      <c r="E166" s="63"/>
      <c r="F166" s="63"/>
      <c r="G166" s="63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3"/>
      <c r="W166" s="63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O166" s="63"/>
    </row>
    <row r="167" spans="2:41" s="83" customFormat="1" ht="12" hidden="1" customHeight="1" x14ac:dyDescent="0.25">
      <c r="B167" s="63"/>
      <c r="C167" s="63"/>
      <c r="D167" s="63"/>
      <c r="E167" s="63"/>
      <c r="F167" s="63"/>
      <c r="G167" s="63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3"/>
      <c r="W167" s="63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O167" s="63"/>
    </row>
    <row r="168" spans="2:41" s="83" customFormat="1" ht="12" hidden="1" customHeight="1" x14ac:dyDescent="0.25">
      <c r="B168" s="63"/>
      <c r="C168" s="63"/>
      <c r="D168" s="63"/>
      <c r="E168" s="63"/>
      <c r="F168" s="63"/>
      <c r="G168" s="63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3"/>
      <c r="W168" s="63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O168" s="63"/>
    </row>
    <row r="169" spans="2:41" s="83" customFormat="1" ht="12" hidden="1" customHeight="1" x14ac:dyDescent="0.25">
      <c r="B169" s="63"/>
      <c r="C169" s="63"/>
      <c r="D169" s="63"/>
      <c r="E169" s="63"/>
      <c r="F169" s="63"/>
      <c r="G169" s="63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3"/>
      <c r="W169" s="63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O169" s="63"/>
    </row>
    <row r="170" spans="2:41" s="83" customFormat="1" ht="12" hidden="1" customHeight="1" x14ac:dyDescent="0.25">
      <c r="B170" s="63"/>
      <c r="C170" s="63"/>
      <c r="D170" s="63"/>
      <c r="E170" s="63"/>
      <c r="F170" s="63"/>
      <c r="G170" s="63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3"/>
      <c r="W170" s="63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O170" s="63"/>
    </row>
    <row r="171" spans="2:41" s="83" customFormat="1" ht="12" hidden="1" customHeight="1" x14ac:dyDescent="0.25">
      <c r="B171" s="63"/>
      <c r="C171" s="63"/>
      <c r="D171" s="63"/>
      <c r="E171" s="63"/>
      <c r="F171" s="63"/>
      <c r="G171" s="63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3"/>
      <c r="W171" s="63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O171" s="63"/>
    </row>
    <row r="172" spans="2:41" s="83" customFormat="1" ht="12" hidden="1" customHeight="1" x14ac:dyDescent="0.25">
      <c r="B172" s="63"/>
      <c r="C172" s="63"/>
      <c r="D172" s="63"/>
      <c r="E172" s="63"/>
      <c r="F172" s="63"/>
      <c r="G172" s="63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3"/>
      <c r="W172" s="63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O172" s="63"/>
    </row>
    <row r="173" spans="2:41" s="83" customFormat="1" ht="12" hidden="1" customHeight="1" x14ac:dyDescent="0.25">
      <c r="B173" s="63"/>
      <c r="C173" s="63"/>
      <c r="D173" s="63"/>
      <c r="E173" s="63"/>
      <c r="F173" s="63"/>
      <c r="G173" s="63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3"/>
      <c r="W173" s="63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O173" s="63"/>
    </row>
    <row r="174" spans="2:41" s="83" customFormat="1" ht="12" hidden="1" customHeight="1" x14ac:dyDescent="0.25">
      <c r="B174" s="63"/>
      <c r="C174" s="63"/>
      <c r="D174" s="63"/>
      <c r="E174" s="63"/>
      <c r="F174" s="63"/>
      <c r="G174" s="63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3"/>
      <c r="W174" s="63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O174" s="63"/>
    </row>
    <row r="175" spans="2:41" s="83" customFormat="1" ht="12" hidden="1" customHeight="1" x14ac:dyDescent="0.25">
      <c r="B175" s="63"/>
      <c r="C175" s="63"/>
      <c r="D175" s="63"/>
      <c r="E175" s="63"/>
      <c r="F175" s="63"/>
      <c r="G175" s="63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3"/>
      <c r="W175" s="63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O175" s="63"/>
    </row>
    <row r="176" spans="2:41" s="83" customFormat="1" ht="12" hidden="1" customHeight="1" x14ac:dyDescent="0.25">
      <c r="B176" s="63"/>
      <c r="C176" s="63"/>
      <c r="D176" s="63"/>
      <c r="E176" s="63"/>
      <c r="F176" s="63"/>
      <c r="G176" s="63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3"/>
      <c r="W176" s="63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O176" s="63"/>
    </row>
    <row r="177" spans="2:41" s="83" customFormat="1" ht="12" hidden="1" customHeight="1" x14ac:dyDescent="0.25">
      <c r="B177" s="63"/>
      <c r="C177" s="63"/>
      <c r="D177" s="63"/>
      <c r="E177" s="63"/>
      <c r="F177" s="63"/>
      <c r="G177" s="63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3"/>
      <c r="W177" s="63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O177" s="63"/>
    </row>
    <row r="178" spans="2:41" s="83" customFormat="1" ht="12" hidden="1" customHeight="1" x14ac:dyDescent="0.25">
      <c r="B178" s="63"/>
      <c r="C178" s="63"/>
      <c r="D178" s="63"/>
      <c r="E178" s="63"/>
      <c r="F178" s="63"/>
      <c r="G178" s="63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3"/>
      <c r="W178" s="63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O178" s="63"/>
    </row>
    <row r="179" spans="2:41" ht="12" hidden="1" customHeight="1" x14ac:dyDescent="0.25"/>
    <row r="180" spans="2:41" ht="12" hidden="1" customHeight="1" x14ac:dyDescent="0.25"/>
    <row r="181" spans="2:41" ht="12" hidden="1" customHeight="1" x14ac:dyDescent="0.25"/>
    <row r="182" spans="2:41" ht="12" hidden="1" customHeight="1" x14ac:dyDescent="0.25"/>
    <row r="183" spans="2:41" ht="12" hidden="1" customHeight="1" x14ac:dyDescent="0.25"/>
    <row r="184" spans="2:41" ht="12" hidden="1" customHeight="1" x14ac:dyDescent="0.25"/>
    <row r="185" spans="2:41" ht="12" hidden="1" customHeight="1" x14ac:dyDescent="0.25"/>
    <row r="186" spans="2:41" ht="12" hidden="1" customHeight="1" x14ac:dyDescent="0.25"/>
    <row r="187" spans="2:41" ht="12" hidden="1" customHeight="1" x14ac:dyDescent="0.25"/>
    <row r="188" spans="2:41" ht="12" hidden="1" customHeight="1" x14ac:dyDescent="0.25"/>
    <row r="189" spans="2:41" ht="12" hidden="1" customHeight="1" x14ac:dyDescent="0.25"/>
    <row r="190" spans="2:41" ht="12" hidden="1" customHeight="1" x14ac:dyDescent="0.25"/>
    <row r="191" spans="2:41" ht="12" hidden="1" customHeight="1" x14ac:dyDescent="0.25"/>
    <row r="192" spans="2:41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hidden="1" customHeight="1" x14ac:dyDescent="0.25"/>
    <row r="227" ht="12" hidden="1" customHeight="1" x14ac:dyDescent="0.25"/>
  </sheetData>
  <mergeCells count="1">
    <mergeCell ref="C50:E50"/>
  </mergeCells>
  <pageMargins left="0.7" right="0.7" top="0.75" bottom="0.75" header="0.3" footer="0.3"/>
  <pageSetup paperSize="9" scale="7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W265"/>
  <sheetViews>
    <sheetView zoomScaleNormal="100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12" customHeight="1" zeroHeight="1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3" customWidth="1"/>
    <col min="6" max="7" width="0.85546875" style="63" customWidth="1"/>
    <col min="8" max="8" width="9.140625" style="64" customWidth="1" outlineLevel="1"/>
    <col min="9" max="15" width="9.140625" style="64" customWidth="1"/>
    <col min="16" max="22" width="10.28515625" style="63" customWidth="1"/>
    <col min="23" max="23" width="9.140625" style="83" customWidth="1"/>
    <col min="24" max="16384" width="9.140625" style="63" hidden="1"/>
  </cols>
  <sheetData>
    <row r="1" spans="1:22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</row>
    <row r="2" spans="1:22" s="11" customFormat="1" ht="32.25" customHeight="1" x14ac:dyDescent="0.25">
      <c r="A2" s="10"/>
    </row>
    <row r="3" spans="1:22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</row>
    <row r="4" spans="1:22" ht="12" customHeight="1" x14ac:dyDescent="0.25">
      <c r="B4" s="67" t="s">
        <v>312</v>
      </c>
      <c r="C4" s="67"/>
      <c r="D4" s="66"/>
      <c r="E4" s="66"/>
      <c r="F4" s="66"/>
      <c r="G4" s="66"/>
      <c r="H4" s="68" t="s">
        <v>248</v>
      </c>
      <c r="I4" s="68" t="s">
        <v>14</v>
      </c>
      <c r="J4" s="68" t="s">
        <v>204</v>
      </c>
      <c r="K4" s="68" t="s">
        <v>205</v>
      </c>
      <c r="L4" s="68" t="s">
        <v>206</v>
      </c>
      <c r="M4" s="68" t="s">
        <v>199</v>
      </c>
      <c r="N4" s="68" t="s">
        <v>201</v>
      </c>
      <c r="O4" s="68" t="s">
        <v>207</v>
      </c>
      <c r="P4" s="68" t="s">
        <v>249</v>
      </c>
      <c r="Q4" s="68" t="s">
        <v>250</v>
      </c>
      <c r="R4" s="68" t="s">
        <v>347</v>
      </c>
      <c r="S4" s="68" t="s">
        <v>348</v>
      </c>
      <c r="T4" s="68" t="s">
        <v>371</v>
      </c>
      <c r="U4" s="68" t="s">
        <v>376</v>
      </c>
      <c r="V4" s="68" t="s">
        <v>387</v>
      </c>
    </row>
    <row r="5" spans="1:22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</row>
    <row r="6" spans="1:22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22" ht="12" customHeight="1" x14ac:dyDescent="0.25">
      <c r="A7" s="63"/>
      <c r="B7" s="72" t="s">
        <v>52</v>
      </c>
      <c r="C7" s="73"/>
      <c r="D7" s="73"/>
      <c r="E7" s="73"/>
      <c r="F7" s="73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2" s="83" customFormat="1" ht="5.0999999999999996" customHeight="1" x14ac:dyDescent="0.25"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22" s="83" customFormat="1" x14ac:dyDescent="0.25">
      <c r="B9" s="63"/>
      <c r="C9" s="81" t="s">
        <v>53</v>
      </c>
      <c r="D9" s="82"/>
      <c r="E9" s="82"/>
      <c r="F9" s="82"/>
      <c r="G9" s="82"/>
      <c r="H9" s="95">
        <v>3861.1000000000004</v>
      </c>
      <c r="I9" s="95">
        <v>3893</v>
      </c>
      <c r="J9" s="95">
        <v>4103.5</v>
      </c>
      <c r="K9" s="95">
        <v>3768.3999999999996</v>
      </c>
      <c r="L9" s="95">
        <v>3721</v>
      </c>
      <c r="M9" s="95">
        <v>3804.7999999999997</v>
      </c>
      <c r="N9" s="95">
        <v>3944.1</v>
      </c>
      <c r="O9" s="95">
        <v>4123.8999999999996</v>
      </c>
      <c r="P9" s="95">
        <v>4103</v>
      </c>
      <c r="Q9" s="95">
        <v>4459.7</v>
      </c>
      <c r="R9" s="95">
        <v>4377</v>
      </c>
      <c r="S9" s="95">
        <v>4846</v>
      </c>
      <c r="T9" s="95">
        <v>4711</v>
      </c>
      <c r="U9" s="95">
        <v>4909</v>
      </c>
      <c r="V9" s="95">
        <v>4704</v>
      </c>
    </row>
    <row r="10" spans="1:22" s="83" customFormat="1" ht="5.0999999999999996" customHeight="1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</row>
    <row r="11" spans="1:22" s="83" customFormat="1" x14ac:dyDescent="0.25">
      <c r="D11" s="101" t="s">
        <v>54</v>
      </c>
      <c r="H11" s="86">
        <v>549.20000000000005</v>
      </c>
      <c r="I11" s="86">
        <v>614.5</v>
      </c>
      <c r="J11" s="86">
        <v>749.1</v>
      </c>
      <c r="K11" s="86">
        <v>493</v>
      </c>
      <c r="L11" s="86">
        <v>343</v>
      </c>
      <c r="M11" s="86">
        <v>545.79999999999995</v>
      </c>
      <c r="N11" s="86">
        <v>327.10000000000002</v>
      </c>
      <c r="O11" s="86">
        <v>527.29999999999995</v>
      </c>
      <c r="P11" s="86">
        <v>610</v>
      </c>
      <c r="Q11" s="86">
        <v>609.9</v>
      </c>
      <c r="R11" s="86">
        <v>760</v>
      </c>
      <c r="S11" s="86">
        <v>598</v>
      </c>
      <c r="T11" s="86">
        <v>301</v>
      </c>
      <c r="U11" s="86">
        <v>732</v>
      </c>
      <c r="V11" s="86">
        <v>962</v>
      </c>
    </row>
    <row r="12" spans="1:22" s="83" customFormat="1" x14ac:dyDescent="0.25">
      <c r="D12" s="101" t="s">
        <v>55</v>
      </c>
      <c r="H12" s="86">
        <v>621.29999999999995</v>
      </c>
      <c r="I12" s="86">
        <v>700.1</v>
      </c>
      <c r="J12" s="86">
        <v>634.4</v>
      </c>
      <c r="K12" s="86">
        <v>876.6</v>
      </c>
      <c r="L12" s="86">
        <v>1243</v>
      </c>
      <c r="M12" s="86">
        <v>1153.0999999999999</v>
      </c>
      <c r="N12" s="86">
        <v>1309.0999999999999</v>
      </c>
      <c r="O12" s="86">
        <v>1283.5999999999999</v>
      </c>
      <c r="P12" s="86">
        <v>970</v>
      </c>
      <c r="Q12" s="86">
        <v>869.7</v>
      </c>
      <c r="R12" s="86">
        <v>689</v>
      </c>
      <c r="S12" s="86">
        <v>1299</v>
      </c>
      <c r="T12" s="86">
        <v>1284</v>
      </c>
      <c r="U12" s="86">
        <v>984</v>
      </c>
      <c r="V12" s="86">
        <v>380</v>
      </c>
    </row>
    <row r="13" spans="1:22" s="83" customFormat="1" x14ac:dyDescent="0.25">
      <c r="D13" s="101" t="s">
        <v>56</v>
      </c>
      <c r="H13" s="86">
        <v>1122.5</v>
      </c>
      <c r="I13" s="86">
        <v>1163.5</v>
      </c>
      <c r="J13" s="86">
        <v>1254.9000000000001</v>
      </c>
      <c r="K13" s="86">
        <v>1074.8</v>
      </c>
      <c r="L13" s="86">
        <v>921</v>
      </c>
      <c r="M13" s="86">
        <v>1006.4</v>
      </c>
      <c r="N13" s="86">
        <v>991.5</v>
      </c>
      <c r="O13" s="86">
        <v>1033.3</v>
      </c>
      <c r="P13" s="86">
        <v>955</v>
      </c>
      <c r="Q13" s="86">
        <v>1130.9000000000001</v>
      </c>
      <c r="R13" s="86">
        <v>1198</v>
      </c>
      <c r="S13" s="86">
        <v>1130</v>
      </c>
      <c r="T13" s="86">
        <v>1215</v>
      </c>
      <c r="U13" s="86">
        <v>1306</v>
      </c>
      <c r="V13" s="86">
        <v>1473</v>
      </c>
    </row>
    <row r="14" spans="1:22" s="83" customFormat="1" x14ac:dyDescent="0.25">
      <c r="D14" s="101" t="s">
        <v>57</v>
      </c>
      <c r="H14" s="86">
        <v>1562.8</v>
      </c>
      <c r="I14" s="86">
        <v>1404.7</v>
      </c>
      <c r="J14" s="86">
        <v>1454.6</v>
      </c>
      <c r="K14" s="86">
        <v>1312.7</v>
      </c>
      <c r="L14" s="86">
        <v>1205</v>
      </c>
      <c r="M14" s="86">
        <v>1086.9000000000001</v>
      </c>
      <c r="N14" s="86">
        <v>1308.5999999999999</v>
      </c>
      <c r="O14" s="86">
        <v>1265.2</v>
      </c>
      <c r="P14" s="86">
        <v>1549</v>
      </c>
      <c r="Q14" s="86">
        <v>1838.5</v>
      </c>
      <c r="R14" s="86">
        <v>1723</v>
      </c>
      <c r="S14" s="86">
        <v>1797</v>
      </c>
      <c r="T14" s="86">
        <v>1879</v>
      </c>
      <c r="U14" s="86">
        <v>1854</v>
      </c>
      <c r="V14" s="86">
        <v>1863</v>
      </c>
    </row>
    <row r="15" spans="1:22" s="83" customFormat="1" x14ac:dyDescent="0.25">
      <c r="D15" s="101" t="s">
        <v>58</v>
      </c>
      <c r="H15" s="86">
        <v>5.3</v>
      </c>
      <c r="I15" s="86">
        <v>10.199999999999999</v>
      </c>
      <c r="J15" s="86">
        <v>10.5</v>
      </c>
      <c r="K15" s="86">
        <v>11.3</v>
      </c>
      <c r="L15" s="86">
        <v>9</v>
      </c>
      <c r="M15" s="86">
        <v>12.6</v>
      </c>
      <c r="N15" s="86">
        <v>7.8</v>
      </c>
      <c r="O15" s="86">
        <v>14.5</v>
      </c>
      <c r="P15" s="86">
        <v>19</v>
      </c>
      <c r="Q15" s="86">
        <v>10.7</v>
      </c>
      <c r="R15" s="86">
        <v>7</v>
      </c>
      <c r="S15" s="86">
        <v>22</v>
      </c>
      <c r="T15" s="86">
        <v>32</v>
      </c>
      <c r="U15" s="86">
        <v>33</v>
      </c>
      <c r="V15" s="86">
        <v>26</v>
      </c>
    </row>
    <row r="16" spans="1:22" s="83" customFormat="1" ht="5.0999999999999996" customHeight="1" x14ac:dyDescent="0.25"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</row>
    <row r="17" spans="1:22" s="83" customFormat="1" collapsed="1" x14ac:dyDescent="0.25">
      <c r="B17" s="63"/>
      <c r="C17" s="81" t="s">
        <v>59</v>
      </c>
      <c r="D17" s="82"/>
      <c r="E17" s="82"/>
      <c r="F17" s="82"/>
      <c r="G17" s="82"/>
      <c r="H17" s="95">
        <v>6488.2999999999993</v>
      </c>
      <c r="I17" s="95">
        <v>6231.3</v>
      </c>
      <c r="J17" s="95">
        <v>6507.9</v>
      </c>
      <c r="K17" s="95">
        <v>5658.9</v>
      </c>
      <c r="L17" s="95">
        <v>5197</v>
      </c>
      <c r="M17" s="95">
        <v>5558.2</v>
      </c>
      <c r="N17" s="95">
        <v>5808</v>
      </c>
      <c r="O17" s="95">
        <v>5856.5</v>
      </c>
      <c r="P17" s="95">
        <v>6136</v>
      </c>
      <c r="Q17" s="95">
        <v>6493.7000000000007</v>
      </c>
      <c r="R17" s="95">
        <v>6218</v>
      </c>
      <c r="S17" s="95">
        <v>6318</v>
      </c>
      <c r="T17" s="95">
        <v>6285</v>
      </c>
      <c r="U17" s="95">
        <v>6321</v>
      </c>
      <c r="V17" s="95">
        <v>5767</v>
      </c>
    </row>
    <row r="18" spans="1:22" s="83" customFormat="1" ht="5.0999999999999996" customHeight="1" x14ac:dyDescent="0.25"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</row>
    <row r="19" spans="1:22" s="83" customFormat="1" x14ac:dyDescent="0.25">
      <c r="D19" s="101" t="s">
        <v>60</v>
      </c>
      <c r="H19" s="86">
        <v>141.30000000000001</v>
      </c>
      <c r="I19" s="86">
        <v>181.1</v>
      </c>
      <c r="J19" s="86">
        <v>190.1</v>
      </c>
      <c r="K19" s="86">
        <v>251</v>
      </c>
      <c r="L19" s="86">
        <v>220</v>
      </c>
      <c r="M19" s="86">
        <v>227.5</v>
      </c>
      <c r="N19" s="86">
        <v>86.3</v>
      </c>
      <c r="O19" s="86">
        <v>87.6</v>
      </c>
      <c r="P19" s="86">
        <v>164</v>
      </c>
      <c r="Q19" s="86">
        <v>167.7</v>
      </c>
      <c r="R19" s="86">
        <v>178</v>
      </c>
      <c r="S19" s="86">
        <v>185</v>
      </c>
      <c r="T19" s="86">
        <v>0</v>
      </c>
      <c r="U19" s="86">
        <v>0</v>
      </c>
      <c r="V19" s="86">
        <v>0</v>
      </c>
    </row>
    <row r="20" spans="1:22" s="83" customFormat="1" ht="36" x14ac:dyDescent="0.25">
      <c r="D20" s="101" t="s">
        <v>61</v>
      </c>
      <c r="H20" s="86">
        <v>106.2</v>
      </c>
      <c r="I20" s="86">
        <v>70.2</v>
      </c>
      <c r="J20" s="86">
        <v>68.400000000000006</v>
      </c>
      <c r="K20" s="86">
        <v>46.8</v>
      </c>
      <c r="L20" s="86">
        <v>118</v>
      </c>
      <c r="M20" s="86">
        <v>102.8</v>
      </c>
      <c r="N20" s="86">
        <v>208.7</v>
      </c>
      <c r="O20" s="86">
        <v>197.6</v>
      </c>
      <c r="P20" s="86">
        <v>181</v>
      </c>
      <c r="Q20" s="86">
        <v>177.3</v>
      </c>
      <c r="R20" s="86">
        <v>184</v>
      </c>
      <c r="S20" s="86">
        <v>162</v>
      </c>
      <c r="T20" s="86">
        <v>205</v>
      </c>
      <c r="U20" s="86">
        <v>190</v>
      </c>
      <c r="V20" s="86">
        <v>140</v>
      </c>
    </row>
    <row r="21" spans="1:22" s="83" customFormat="1" x14ac:dyDescent="0.25">
      <c r="D21" s="101" t="s">
        <v>62</v>
      </c>
      <c r="H21" s="86">
        <v>5613.6</v>
      </c>
      <c r="I21" s="86">
        <v>5394.8</v>
      </c>
      <c r="J21" s="86">
        <v>5679</v>
      </c>
      <c r="K21" s="86">
        <v>4867.8999999999996</v>
      </c>
      <c r="L21" s="86">
        <v>4452</v>
      </c>
      <c r="M21" s="86">
        <v>4784.2</v>
      </c>
      <c r="N21" s="86">
        <v>5034.1000000000004</v>
      </c>
      <c r="O21" s="86">
        <v>5099.7</v>
      </c>
      <c r="P21" s="86">
        <v>5328</v>
      </c>
      <c r="Q21" s="86">
        <v>5640.6</v>
      </c>
      <c r="R21" s="86">
        <v>5359</v>
      </c>
      <c r="S21" s="86">
        <v>5439</v>
      </c>
      <c r="T21" s="86">
        <v>5549</v>
      </c>
      <c r="U21" s="86">
        <v>5572</v>
      </c>
      <c r="V21" s="86">
        <v>5109</v>
      </c>
    </row>
    <row r="22" spans="1:22" s="83" customFormat="1" x14ac:dyDescent="0.25">
      <c r="D22" s="101" t="s">
        <v>63</v>
      </c>
      <c r="H22" s="86">
        <v>285.39999999999998</v>
      </c>
      <c r="I22" s="86">
        <v>276.10000000000002</v>
      </c>
      <c r="J22" s="86">
        <v>288.7</v>
      </c>
      <c r="K22" s="86">
        <v>248.1</v>
      </c>
      <c r="L22" s="86">
        <v>215</v>
      </c>
      <c r="M22" s="86">
        <v>229.5</v>
      </c>
      <c r="N22" s="86">
        <v>240.2</v>
      </c>
      <c r="O22" s="86">
        <v>244</v>
      </c>
      <c r="P22" s="86">
        <v>253</v>
      </c>
      <c r="Q22" s="86">
        <v>270.5</v>
      </c>
      <c r="R22" s="86">
        <v>259</v>
      </c>
      <c r="S22" s="86">
        <v>264</v>
      </c>
      <c r="T22" s="86">
        <v>265</v>
      </c>
      <c r="U22" s="86">
        <v>267</v>
      </c>
      <c r="V22" s="86">
        <v>245</v>
      </c>
    </row>
    <row r="23" spans="1:22" s="83" customFormat="1" x14ac:dyDescent="0.25">
      <c r="D23" s="101" t="s">
        <v>64</v>
      </c>
      <c r="H23" s="86">
        <v>193.9</v>
      </c>
      <c r="I23" s="86">
        <v>171.9</v>
      </c>
      <c r="J23" s="86">
        <v>163.19999999999999</v>
      </c>
      <c r="K23" s="86">
        <v>124.4</v>
      </c>
      <c r="L23" s="86">
        <v>112</v>
      </c>
      <c r="M23" s="86">
        <v>118.8</v>
      </c>
      <c r="N23" s="86">
        <v>122.9</v>
      </c>
      <c r="O23" s="86">
        <v>123.2</v>
      </c>
      <c r="P23" s="86">
        <v>126</v>
      </c>
      <c r="Q23" s="86">
        <v>133</v>
      </c>
      <c r="R23" s="86">
        <v>130</v>
      </c>
      <c r="S23" s="86">
        <v>133</v>
      </c>
      <c r="T23" s="86">
        <v>164</v>
      </c>
      <c r="U23" s="86">
        <v>163</v>
      </c>
      <c r="V23" s="86">
        <v>148</v>
      </c>
    </row>
    <row r="24" spans="1:22" s="83" customFormat="1" x14ac:dyDescent="0.25">
      <c r="D24" s="101" t="s">
        <v>65</v>
      </c>
      <c r="H24" s="86">
        <v>124.9</v>
      </c>
      <c r="I24" s="86">
        <v>117</v>
      </c>
      <c r="J24" s="86">
        <v>98.5</v>
      </c>
      <c r="K24" s="86">
        <v>105.4</v>
      </c>
      <c r="L24" s="86">
        <v>68</v>
      </c>
      <c r="M24" s="86">
        <v>77.7</v>
      </c>
      <c r="N24" s="86">
        <v>95.8</v>
      </c>
      <c r="O24" s="86">
        <v>84.3</v>
      </c>
      <c r="P24" s="86">
        <v>62</v>
      </c>
      <c r="Q24" s="86">
        <v>66</v>
      </c>
      <c r="R24" s="86">
        <v>73</v>
      </c>
      <c r="S24" s="86">
        <v>99</v>
      </c>
      <c r="T24" s="86">
        <v>84</v>
      </c>
      <c r="U24" s="86">
        <v>111</v>
      </c>
      <c r="V24" s="86">
        <v>112</v>
      </c>
    </row>
    <row r="25" spans="1:22" s="83" customFormat="1" x14ac:dyDescent="0.25">
      <c r="D25" s="101" t="s">
        <v>66</v>
      </c>
      <c r="H25" s="86">
        <v>23</v>
      </c>
      <c r="I25" s="86">
        <v>20.2</v>
      </c>
      <c r="J25" s="86">
        <v>20</v>
      </c>
      <c r="K25" s="86">
        <v>15.3</v>
      </c>
      <c r="L25" s="86">
        <v>12</v>
      </c>
      <c r="M25" s="86">
        <v>17.7</v>
      </c>
      <c r="N25" s="86">
        <v>20</v>
      </c>
      <c r="O25" s="86">
        <v>20.100000000000001</v>
      </c>
      <c r="P25" s="86">
        <v>22</v>
      </c>
      <c r="Q25" s="86">
        <v>38.6</v>
      </c>
      <c r="R25" s="86">
        <v>35</v>
      </c>
      <c r="S25" s="86">
        <v>36</v>
      </c>
      <c r="T25" s="86">
        <v>18</v>
      </c>
      <c r="U25" s="86">
        <v>18</v>
      </c>
      <c r="V25" s="86">
        <v>13</v>
      </c>
    </row>
    <row r="26" spans="1:22" s="83" customFormat="1" ht="5.0999999999999996" customHeight="1" x14ac:dyDescent="0.25"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</row>
    <row r="27" spans="1:22" s="83" customFormat="1" collapsed="1" x14ac:dyDescent="0.25">
      <c r="B27" s="63"/>
      <c r="C27" s="81" t="s">
        <v>67</v>
      </c>
      <c r="D27" s="82"/>
      <c r="E27" s="82"/>
      <c r="F27" s="82"/>
      <c r="G27" s="82"/>
      <c r="H27" s="95">
        <v>10349.4</v>
      </c>
      <c r="I27" s="95">
        <v>10124.299999999999</v>
      </c>
      <c r="J27" s="95">
        <v>10611.4</v>
      </c>
      <c r="K27" s="95">
        <v>9427.2999999999993</v>
      </c>
      <c r="L27" s="95">
        <v>8918</v>
      </c>
      <c r="M27" s="95">
        <v>9363</v>
      </c>
      <c r="N27" s="95">
        <v>9752.1</v>
      </c>
      <c r="O27" s="95">
        <v>9980.4</v>
      </c>
      <c r="P27" s="95">
        <v>10239</v>
      </c>
      <c r="Q27" s="95">
        <v>10953.400000000001</v>
      </c>
      <c r="R27" s="95">
        <v>10595</v>
      </c>
      <c r="S27" s="95">
        <v>11164</v>
      </c>
      <c r="T27" s="95">
        <v>10996</v>
      </c>
      <c r="U27" s="95">
        <v>11230</v>
      </c>
      <c r="V27" s="95">
        <v>10471</v>
      </c>
    </row>
    <row r="28" spans="1:22" s="83" customFormat="1" ht="5.0999999999999996" customHeight="1" x14ac:dyDescent="0.25"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</row>
    <row r="29" spans="1:22" ht="12" customHeight="1" x14ac:dyDescent="0.25">
      <c r="A29" s="63"/>
      <c r="B29" s="72" t="s">
        <v>68</v>
      </c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1:22" s="83" customFormat="1" ht="5.0999999999999996" customHeight="1" x14ac:dyDescent="0.25"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</row>
    <row r="31" spans="1:22" s="83" customFormat="1" x14ac:dyDescent="0.25">
      <c r="B31" s="63"/>
      <c r="C31" s="81" t="s">
        <v>69</v>
      </c>
      <c r="D31" s="82"/>
      <c r="E31" s="82"/>
      <c r="F31" s="82"/>
      <c r="G31" s="82"/>
      <c r="H31" s="95">
        <v>1627.6999999999998</v>
      </c>
      <c r="I31" s="95">
        <v>1396.1000000000001</v>
      </c>
      <c r="J31" s="95">
        <v>1679.8000000000002</v>
      </c>
      <c r="K31" s="95">
        <v>1577.8000000000002</v>
      </c>
      <c r="L31" s="95">
        <v>1314</v>
      </c>
      <c r="M31" s="95">
        <v>1288.7</v>
      </c>
      <c r="N31" s="95">
        <v>1393.6999999999998</v>
      </c>
      <c r="O31" s="95">
        <v>1300.4000000000001</v>
      </c>
      <c r="P31" s="95">
        <v>1729</v>
      </c>
      <c r="Q31" s="95">
        <v>1940.3</v>
      </c>
      <c r="R31" s="95">
        <v>2106</v>
      </c>
      <c r="S31" s="95">
        <v>2104</v>
      </c>
      <c r="T31" s="95">
        <v>1999</v>
      </c>
      <c r="U31" s="95">
        <v>1730</v>
      </c>
      <c r="V31" s="95">
        <v>1960</v>
      </c>
    </row>
    <row r="32" spans="1:22" s="83" customFormat="1" ht="5.0999999999999996" customHeight="1" x14ac:dyDescent="0.25"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</row>
    <row r="33" spans="1:22" x14ac:dyDescent="0.25">
      <c r="B33" s="83"/>
      <c r="C33" s="83"/>
      <c r="D33" s="101" t="s">
        <v>70</v>
      </c>
      <c r="E33" s="83"/>
      <c r="F33" s="83"/>
      <c r="G33" s="83"/>
      <c r="H33" s="86">
        <v>775.9</v>
      </c>
      <c r="I33" s="86">
        <v>712.5</v>
      </c>
      <c r="J33" s="86">
        <v>1059.2</v>
      </c>
      <c r="K33" s="86">
        <v>807.6</v>
      </c>
      <c r="L33" s="86">
        <v>565</v>
      </c>
      <c r="M33" s="86">
        <v>663.5</v>
      </c>
      <c r="N33" s="86">
        <v>744.7</v>
      </c>
      <c r="O33" s="86">
        <v>870</v>
      </c>
      <c r="P33" s="86">
        <v>888</v>
      </c>
      <c r="Q33" s="86">
        <v>1032.3999999999999</v>
      </c>
      <c r="R33" s="86">
        <v>944</v>
      </c>
      <c r="S33" s="86">
        <v>1071</v>
      </c>
      <c r="T33" s="86">
        <v>1029</v>
      </c>
      <c r="U33" s="86">
        <v>1173</v>
      </c>
      <c r="V33" s="86">
        <v>1150</v>
      </c>
    </row>
    <row r="34" spans="1:22" x14ac:dyDescent="0.25">
      <c r="B34" s="83"/>
      <c r="C34" s="83"/>
      <c r="D34" s="101" t="s">
        <v>363</v>
      </c>
      <c r="E34" s="83"/>
      <c r="F34" s="83"/>
      <c r="G34" s="83"/>
      <c r="H34" s="86"/>
      <c r="I34" s="86"/>
      <c r="J34" s="86"/>
      <c r="K34" s="86"/>
      <c r="L34" s="86">
        <v>161</v>
      </c>
      <c r="M34" s="86"/>
      <c r="N34" s="86">
        <v>3</v>
      </c>
      <c r="O34" s="86"/>
      <c r="P34" s="86">
        <v>361</v>
      </c>
      <c r="Q34" s="86">
        <v>2.4</v>
      </c>
      <c r="R34" s="86">
        <v>210</v>
      </c>
      <c r="S34" s="86">
        <v>334</v>
      </c>
      <c r="T34" s="86">
        <v>537</v>
      </c>
      <c r="U34" s="86">
        <v>4</v>
      </c>
      <c r="V34" s="86">
        <v>487</v>
      </c>
    </row>
    <row r="35" spans="1:22" x14ac:dyDescent="0.25">
      <c r="B35" s="83"/>
      <c r="C35" s="83"/>
      <c r="D35" s="101" t="s">
        <v>71</v>
      </c>
      <c r="E35" s="83"/>
      <c r="F35" s="83"/>
      <c r="G35" s="83"/>
      <c r="H35" s="86">
        <v>804.3</v>
      </c>
      <c r="I35" s="86">
        <v>667.7</v>
      </c>
      <c r="J35" s="86">
        <v>577.70000000000005</v>
      </c>
      <c r="K35" s="86">
        <v>739.7</v>
      </c>
      <c r="L35" s="86">
        <v>560</v>
      </c>
      <c r="M35" s="86">
        <v>597</v>
      </c>
      <c r="N35" s="86">
        <v>607.9</v>
      </c>
      <c r="O35" s="86">
        <v>385.7</v>
      </c>
      <c r="P35" s="86">
        <v>468</v>
      </c>
      <c r="Q35" s="86">
        <v>872.2</v>
      </c>
      <c r="R35" s="86">
        <v>915</v>
      </c>
      <c r="S35" s="86">
        <v>653</v>
      </c>
      <c r="T35" s="86">
        <v>380</v>
      </c>
      <c r="U35" s="86">
        <v>481</v>
      </c>
      <c r="V35" s="86">
        <v>256</v>
      </c>
    </row>
    <row r="36" spans="1:22" x14ac:dyDescent="0.25">
      <c r="B36" s="83"/>
      <c r="C36" s="83"/>
      <c r="D36" s="101" t="s">
        <v>72</v>
      </c>
      <c r="E36" s="83"/>
      <c r="F36" s="83"/>
      <c r="G36" s="83"/>
      <c r="H36" s="86">
        <v>47.5</v>
      </c>
      <c r="I36" s="86">
        <v>15.9</v>
      </c>
      <c r="J36" s="86">
        <v>42.9</v>
      </c>
      <c r="K36" s="86">
        <v>30.5</v>
      </c>
      <c r="L36" s="86">
        <v>28</v>
      </c>
      <c r="M36" s="86">
        <v>28.2</v>
      </c>
      <c r="N36" s="86">
        <v>38.1</v>
      </c>
      <c r="O36" s="86">
        <v>44.7</v>
      </c>
      <c r="P36" s="86">
        <v>12</v>
      </c>
      <c r="Q36" s="86">
        <v>33.299999999999997</v>
      </c>
      <c r="R36" s="86">
        <v>37</v>
      </c>
      <c r="S36" s="86">
        <v>46</v>
      </c>
      <c r="T36" s="86">
        <v>53</v>
      </c>
      <c r="U36" s="86">
        <v>72</v>
      </c>
      <c r="V36" s="86">
        <v>67</v>
      </c>
    </row>
    <row r="37" spans="1:22" s="83" customFormat="1" ht="5.0999999999999996" customHeight="1" x14ac:dyDescent="0.25"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</row>
    <row r="38" spans="1:22" s="83" customFormat="1" x14ac:dyDescent="0.25">
      <c r="B38" s="63"/>
      <c r="C38" s="81" t="s">
        <v>73</v>
      </c>
      <c r="D38" s="82"/>
      <c r="E38" s="82"/>
      <c r="F38" s="82"/>
      <c r="G38" s="82"/>
      <c r="H38" s="95">
        <v>2465</v>
      </c>
      <c r="I38" s="95">
        <v>2301.6999999999998</v>
      </c>
      <c r="J38" s="95">
        <v>2362.6</v>
      </c>
      <c r="K38" s="95">
        <v>2077.6</v>
      </c>
      <c r="L38" s="95">
        <v>2467</v>
      </c>
      <c r="M38" s="95">
        <v>2441.6999999999998</v>
      </c>
      <c r="N38" s="95">
        <v>2605.5</v>
      </c>
      <c r="O38" s="95">
        <v>2545.5</v>
      </c>
      <c r="P38" s="95">
        <v>2200</v>
      </c>
      <c r="Q38" s="95">
        <v>1920.2999999999997</v>
      </c>
      <c r="R38" s="95">
        <v>1943</v>
      </c>
      <c r="S38" s="95">
        <v>2368</v>
      </c>
      <c r="T38" s="95">
        <v>2351</v>
      </c>
      <c r="U38" s="95">
        <v>2325</v>
      </c>
      <c r="V38" s="95">
        <v>2242</v>
      </c>
    </row>
    <row r="39" spans="1:22" s="83" customFormat="1" ht="5.0999999999999996" customHeight="1" x14ac:dyDescent="0.25"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</row>
    <row r="40" spans="1:22" x14ac:dyDescent="0.25">
      <c r="B40" s="83"/>
      <c r="C40" s="83"/>
      <c r="D40" s="101" t="s">
        <v>74</v>
      </c>
      <c r="E40" s="83"/>
      <c r="F40" s="83"/>
      <c r="G40" s="83"/>
      <c r="H40" s="86">
        <v>1964.2</v>
      </c>
      <c r="I40" s="86">
        <v>1894.1</v>
      </c>
      <c r="J40" s="86">
        <v>1938.6</v>
      </c>
      <c r="K40" s="86">
        <v>1701</v>
      </c>
      <c r="L40" s="86">
        <v>2116</v>
      </c>
      <c r="M40" s="86">
        <v>2068.9</v>
      </c>
      <c r="N40" s="86">
        <v>2189.5</v>
      </c>
      <c r="O40" s="86">
        <v>2112.3000000000002</v>
      </c>
      <c r="P40" s="86">
        <v>1801</v>
      </c>
      <c r="Q40" s="86">
        <v>1471.3</v>
      </c>
      <c r="R40" s="86">
        <v>1499</v>
      </c>
      <c r="S40" s="86">
        <v>1902</v>
      </c>
      <c r="T40" s="86">
        <v>1901</v>
      </c>
      <c r="U40" s="86">
        <v>1884</v>
      </c>
      <c r="V40" s="86">
        <v>1844</v>
      </c>
    </row>
    <row r="41" spans="1:22" x14ac:dyDescent="0.25">
      <c r="B41" s="83"/>
      <c r="C41" s="83"/>
      <c r="D41" s="101" t="s">
        <v>75</v>
      </c>
      <c r="E41" s="83"/>
      <c r="F41" s="83"/>
      <c r="G41" s="83"/>
      <c r="H41" s="86">
        <v>407.4</v>
      </c>
      <c r="I41" s="86">
        <v>396.4</v>
      </c>
      <c r="J41" s="86">
        <v>412.6</v>
      </c>
      <c r="K41" s="86">
        <v>364.9</v>
      </c>
      <c r="L41" s="86">
        <v>339</v>
      </c>
      <c r="M41" s="86">
        <v>360.2</v>
      </c>
      <c r="N41" s="86">
        <v>403.2</v>
      </c>
      <c r="O41" s="86">
        <v>420.1</v>
      </c>
      <c r="P41" s="86">
        <v>386</v>
      </c>
      <c r="Q41" s="86">
        <v>436.4</v>
      </c>
      <c r="R41" s="86">
        <v>431</v>
      </c>
      <c r="S41" s="86">
        <v>453</v>
      </c>
      <c r="T41" s="86">
        <v>417</v>
      </c>
      <c r="U41" s="86">
        <v>427</v>
      </c>
      <c r="V41" s="86">
        <v>384</v>
      </c>
    </row>
    <row r="42" spans="1:22" x14ac:dyDescent="0.25">
      <c r="B42" s="83"/>
      <c r="C42" s="83"/>
      <c r="D42" s="101" t="s">
        <v>76</v>
      </c>
      <c r="E42" s="83"/>
      <c r="F42" s="83"/>
      <c r="G42" s="83"/>
      <c r="H42" s="86">
        <v>93.4</v>
      </c>
      <c r="I42" s="86">
        <v>11.2</v>
      </c>
      <c r="J42" s="86">
        <v>11.4</v>
      </c>
      <c r="K42" s="86">
        <v>11.7</v>
      </c>
      <c r="L42" s="86">
        <v>12</v>
      </c>
      <c r="M42" s="86">
        <v>12.6</v>
      </c>
      <c r="N42" s="86">
        <v>12.8</v>
      </c>
      <c r="O42" s="86">
        <v>13.1</v>
      </c>
      <c r="P42" s="86">
        <v>13</v>
      </c>
      <c r="Q42" s="86">
        <v>12.6</v>
      </c>
      <c r="R42" s="86">
        <v>13</v>
      </c>
      <c r="S42" s="86">
        <v>13</v>
      </c>
      <c r="T42" s="86">
        <v>33</v>
      </c>
      <c r="U42" s="86">
        <v>14</v>
      </c>
      <c r="V42" s="86">
        <v>14</v>
      </c>
    </row>
    <row r="43" spans="1:22" s="83" customFormat="1" ht="5.0999999999999996" customHeight="1" x14ac:dyDescent="0.25"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</row>
    <row r="44" spans="1:22" s="83" customFormat="1" collapsed="1" x14ac:dyDescent="0.25">
      <c r="B44" s="63"/>
      <c r="C44" s="81" t="s">
        <v>77</v>
      </c>
      <c r="D44" s="82"/>
      <c r="E44" s="82"/>
      <c r="F44" s="82"/>
      <c r="G44" s="82"/>
      <c r="H44" s="95">
        <v>4092.7</v>
      </c>
      <c r="I44" s="95">
        <v>3697.8</v>
      </c>
      <c r="J44" s="95">
        <v>4042.4</v>
      </c>
      <c r="K44" s="95">
        <v>3655.4</v>
      </c>
      <c r="L44" s="95">
        <v>3781</v>
      </c>
      <c r="M44" s="95">
        <v>3730.3999999999996</v>
      </c>
      <c r="N44" s="95">
        <v>3999.2</v>
      </c>
      <c r="O44" s="95">
        <v>3845.9</v>
      </c>
      <c r="P44" s="95">
        <v>3929</v>
      </c>
      <c r="Q44" s="95">
        <v>3860.5999999999995</v>
      </c>
      <c r="R44" s="95">
        <v>4049</v>
      </c>
      <c r="S44" s="95">
        <v>4472</v>
      </c>
      <c r="T44" s="95">
        <v>4350</v>
      </c>
      <c r="U44" s="95">
        <v>4055</v>
      </c>
      <c r="V44" s="95">
        <v>4202</v>
      </c>
    </row>
    <row r="45" spans="1:22" s="83" customFormat="1" ht="5.0999999999999996" customHeight="1" x14ac:dyDescent="0.25"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</row>
    <row r="46" spans="1:22" ht="12" customHeight="1" x14ac:dyDescent="0.25">
      <c r="A46" s="63"/>
      <c r="B46" s="72" t="s">
        <v>78</v>
      </c>
      <c r="C46" s="73"/>
      <c r="D46" s="73"/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</row>
    <row r="47" spans="1:22" s="83" customFormat="1" ht="5.0999999999999996" customHeight="1" x14ac:dyDescent="0.25"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</row>
    <row r="48" spans="1:22" x14ac:dyDescent="0.25">
      <c r="B48" s="83"/>
      <c r="C48" s="83"/>
      <c r="D48" s="83" t="s">
        <v>79</v>
      </c>
      <c r="E48" s="83"/>
      <c r="F48" s="83"/>
      <c r="G48" s="83"/>
      <c r="H48" s="86">
        <v>221.2</v>
      </c>
      <c r="I48" s="86">
        <v>221.2</v>
      </c>
      <c r="J48" s="86">
        <v>221.2</v>
      </c>
      <c r="K48" s="86">
        <v>221.2</v>
      </c>
      <c r="L48" s="86">
        <v>221</v>
      </c>
      <c r="M48" s="86">
        <v>221.2</v>
      </c>
      <c r="N48" s="86">
        <v>221.2</v>
      </c>
      <c r="O48" s="86">
        <v>221.2</v>
      </c>
      <c r="P48" s="86">
        <v>221</v>
      </c>
      <c r="Q48" s="86">
        <v>221.2</v>
      </c>
      <c r="R48" s="86">
        <v>221</v>
      </c>
      <c r="S48" s="86">
        <v>221</v>
      </c>
      <c r="T48" s="86">
        <v>221</v>
      </c>
      <c r="U48" s="86">
        <v>221</v>
      </c>
      <c r="V48" s="86">
        <v>221</v>
      </c>
    </row>
    <row r="49" spans="1:22" x14ac:dyDescent="0.25">
      <c r="B49" s="83"/>
      <c r="C49" s="83"/>
      <c r="D49" s="83" t="s">
        <v>133</v>
      </c>
      <c r="E49" s="83"/>
      <c r="F49" s="83"/>
      <c r="G49" s="83"/>
      <c r="H49" s="86">
        <v>0</v>
      </c>
      <c r="I49" s="86">
        <v>0</v>
      </c>
      <c r="J49" s="86">
        <v>0</v>
      </c>
      <c r="K49" s="86">
        <v>9.9</v>
      </c>
      <c r="L49" s="86">
        <v>10</v>
      </c>
      <c r="M49" s="86">
        <v>9.9</v>
      </c>
      <c r="N49" s="86">
        <v>9.9</v>
      </c>
      <c r="O49" s="86">
        <v>9.9</v>
      </c>
      <c r="P49" s="86">
        <v>10</v>
      </c>
      <c r="Q49" s="86">
        <v>9.9</v>
      </c>
      <c r="R49" s="86">
        <v>10</v>
      </c>
      <c r="S49" s="86">
        <v>10</v>
      </c>
      <c r="T49" s="86">
        <v>10</v>
      </c>
      <c r="U49" s="86">
        <v>10</v>
      </c>
      <c r="V49" s="86">
        <v>10</v>
      </c>
    </row>
    <row r="50" spans="1:22" x14ac:dyDescent="0.25">
      <c r="B50" s="83"/>
      <c r="C50" s="83"/>
      <c r="D50" s="83" t="s">
        <v>80</v>
      </c>
      <c r="E50" s="83"/>
      <c r="F50" s="83"/>
      <c r="G50" s="83"/>
      <c r="H50" s="86">
        <v>-5491.8000000000029</v>
      </c>
      <c r="I50" s="86">
        <v>-5642.6</v>
      </c>
      <c r="J50" s="86">
        <v>-5313.4</v>
      </c>
      <c r="K50" s="86">
        <v>-6444.3000000000011</v>
      </c>
      <c r="L50" s="86">
        <v>-6989</v>
      </c>
      <c r="M50" s="86">
        <v>-6550.9</v>
      </c>
      <c r="N50" s="86">
        <v>-6297.3999999999978</v>
      </c>
      <c r="O50" s="86">
        <v>-6201.4000000000015</v>
      </c>
      <c r="P50" s="86">
        <v>-5978</v>
      </c>
      <c r="Q50" s="86">
        <v>-5519.3</v>
      </c>
      <c r="R50" s="86">
        <v>-5796</v>
      </c>
      <c r="S50" s="86">
        <v>-5681</v>
      </c>
      <c r="T50" s="86">
        <v>-5631</v>
      </c>
      <c r="U50" s="86">
        <v>-5602</v>
      </c>
      <c r="V50" s="86">
        <v>-6206</v>
      </c>
    </row>
    <row r="51" spans="1:22" x14ac:dyDescent="0.25">
      <c r="B51" s="83"/>
      <c r="C51" s="83"/>
      <c r="D51" s="83" t="s">
        <v>81</v>
      </c>
      <c r="E51" s="83"/>
      <c r="F51" s="83"/>
      <c r="G51" s="83"/>
      <c r="H51" s="86">
        <v>11512.600000000002</v>
      </c>
      <c r="I51" s="86">
        <v>11833.1</v>
      </c>
      <c r="J51" s="86">
        <v>11645.9</v>
      </c>
      <c r="K51" s="86">
        <v>11971.300000000001</v>
      </c>
      <c r="L51" s="86">
        <v>11883</v>
      </c>
      <c r="M51" s="86">
        <v>11940.3</v>
      </c>
      <c r="N51" s="86">
        <v>11805.699999999999</v>
      </c>
      <c r="O51" s="86">
        <v>12088.6</v>
      </c>
      <c r="P51" s="86">
        <v>12039</v>
      </c>
      <c r="Q51" s="86">
        <v>12362</v>
      </c>
      <c r="R51" s="86">
        <v>12097</v>
      </c>
      <c r="S51" s="86">
        <v>12126</v>
      </c>
      <c r="T51" s="86">
        <v>12029</v>
      </c>
      <c r="U51" s="86">
        <v>12530</v>
      </c>
      <c r="V51" s="86">
        <v>12229</v>
      </c>
    </row>
    <row r="52" spans="1:22" s="83" customFormat="1" ht="5.0999999999999996" customHeight="1" x14ac:dyDescent="0.25"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</row>
    <row r="53" spans="1:22" ht="12" customHeight="1" x14ac:dyDescent="0.25">
      <c r="A53" s="63"/>
      <c r="B53" s="72" t="s">
        <v>42</v>
      </c>
      <c r="C53" s="73"/>
      <c r="D53" s="73"/>
      <c r="E53" s="73"/>
      <c r="F53" s="73"/>
      <c r="G53" s="73"/>
      <c r="H53" s="104">
        <v>14.7</v>
      </c>
      <c r="I53" s="104">
        <v>14.8</v>
      </c>
      <c r="J53" s="104">
        <v>15.3</v>
      </c>
      <c r="K53" s="104">
        <v>13.8</v>
      </c>
      <c r="L53" s="104">
        <v>12</v>
      </c>
      <c r="M53" s="104">
        <v>12.1</v>
      </c>
      <c r="N53" s="104">
        <v>13.5</v>
      </c>
      <c r="O53" s="104">
        <v>16.2</v>
      </c>
      <c r="P53" s="104">
        <v>18</v>
      </c>
      <c r="Q53" s="104">
        <v>19</v>
      </c>
      <c r="R53" s="104">
        <v>14</v>
      </c>
      <c r="S53" s="104">
        <v>16</v>
      </c>
      <c r="T53" s="104">
        <v>17</v>
      </c>
      <c r="U53" s="104">
        <v>16</v>
      </c>
      <c r="V53" s="104">
        <v>15</v>
      </c>
    </row>
    <row r="54" spans="1:22" s="83" customFormat="1" ht="5.0999999999999996" customHeight="1" x14ac:dyDescent="0.25"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</row>
    <row r="55" spans="1:22" ht="12" customHeight="1" x14ac:dyDescent="0.25">
      <c r="A55" s="63"/>
      <c r="B55" s="72" t="s">
        <v>82</v>
      </c>
      <c r="C55" s="73"/>
      <c r="D55" s="73"/>
      <c r="E55" s="73"/>
      <c r="F55" s="73"/>
      <c r="G55" s="73"/>
      <c r="H55" s="104">
        <v>6256.6999999999989</v>
      </c>
      <c r="I55" s="104">
        <v>6426.5</v>
      </c>
      <c r="J55" s="104">
        <v>6569</v>
      </c>
      <c r="K55" s="104">
        <v>5771.9000000000005</v>
      </c>
      <c r="L55" s="104">
        <v>5137</v>
      </c>
      <c r="M55" s="104">
        <v>5632.6</v>
      </c>
      <c r="N55" s="104">
        <v>5752.9000000000015</v>
      </c>
      <c r="O55" s="104">
        <v>6134.4999999999991</v>
      </c>
      <c r="P55" s="104">
        <v>6310</v>
      </c>
      <c r="Q55" s="104">
        <v>7092.8</v>
      </c>
      <c r="R55" s="104">
        <v>6546</v>
      </c>
      <c r="S55" s="104">
        <v>6692</v>
      </c>
      <c r="T55" s="104">
        <v>6646</v>
      </c>
      <c r="U55" s="104">
        <v>7175</v>
      </c>
      <c r="V55" s="104">
        <v>6269</v>
      </c>
    </row>
    <row r="56" spans="1:22" s="83" customFormat="1" ht="5.0999999999999996" customHeight="1" x14ac:dyDescent="0.25"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</row>
    <row r="57" spans="1:22" ht="12" customHeight="1" x14ac:dyDescent="0.25">
      <c r="A57" s="63"/>
      <c r="B57" s="72" t="s">
        <v>83</v>
      </c>
      <c r="C57" s="73"/>
      <c r="D57" s="73"/>
      <c r="E57" s="73"/>
      <c r="F57" s="73"/>
      <c r="G57" s="73"/>
      <c r="H57" s="104">
        <v>10349.399999999998</v>
      </c>
      <c r="I57" s="104">
        <v>10124.299999999999</v>
      </c>
      <c r="J57" s="104">
        <v>10611.4</v>
      </c>
      <c r="K57" s="104">
        <v>9427.3000000000011</v>
      </c>
      <c r="L57" s="104">
        <v>8918</v>
      </c>
      <c r="M57" s="104">
        <v>9363</v>
      </c>
      <c r="N57" s="104">
        <v>9752.1000000000022</v>
      </c>
      <c r="O57" s="104">
        <v>9980.4</v>
      </c>
      <c r="P57" s="104">
        <v>10239</v>
      </c>
      <c r="Q57" s="104">
        <v>10953.4</v>
      </c>
      <c r="R57" s="104">
        <v>10595</v>
      </c>
      <c r="S57" s="104">
        <v>11164</v>
      </c>
      <c r="T57" s="104">
        <v>10996</v>
      </c>
      <c r="U57" s="104">
        <v>11230</v>
      </c>
      <c r="V57" s="104">
        <v>10471</v>
      </c>
    </row>
    <row r="58" spans="1:22" s="83" customFormat="1" ht="5.0999999999999996" customHeight="1" x14ac:dyDescent="0.25"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</row>
    <row r="59" spans="1:22" ht="12" customHeight="1" x14ac:dyDescent="0.25">
      <c r="B59" s="75" t="s">
        <v>186</v>
      </c>
      <c r="C59" s="76"/>
      <c r="D59" s="76"/>
      <c r="E59" s="76"/>
      <c r="F59" s="76"/>
      <c r="G59" s="76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</row>
    <row r="60" spans="1:22" s="83" customFormat="1" ht="5.0999999999999996" customHeight="1" x14ac:dyDescent="0.25"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</row>
    <row r="61" spans="1:22" s="83" customFormat="1" x14ac:dyDescent="0.25">
      <c r="C61" s="93" t="s">
        <v>84</v>
      </c>
      <c r="D61" s="93"/>
      <c r="E61" s="93"/>
      <c r="F61" s="93"/>
      <c r="G61" s="93"/>
      <c r="H61" s="94">
        <f>H35+H40</f>
        <v>2768.5</v>
      </c>
      <c r="I61" s="94">
        <f t="shared" ref="I61:V61" si="0">I35+I40</f>
        <v>2561.8000000000002</v>
      </c>
      <c r="J61" s="94">
        <f t="shared" si="0"/>
        <v>2516.3000000000002</v>
      </c>
      <c r="K61" s="94">
        <f t="shared" si="0"/>
        <v>2440.6999999999998</v>
      </c>
      <c r="L61" s="94">
        <f t="shared" si="0"/>
        <v>2676</v>
      </c>
      <c r="M61" s="94">
        <f t="shared" si="0"/>
        <v>2665.9</v>
      </c>
      <c r="N61" s="94">
        <f t="shared" si="0"/>
        <v>2797.4</v>
      </c>
      <c r="O61" s="94">
        <f t="shared" si="0"/>
        <v>2498</v>
      </c>
      <c r="P61" s="94">
        <f t="shared" si="0"/>
        <v>2269</v>
      </c>
      <c r="Q61" s="94">
        <f t="shared" si="0"/>
        <v>2343.5</v>
      </c>
      <c r="R61" s="94">
        <f t="shared" si="0"/>
        <v>2414</v>
      </c>
      <c r="S61" s="94">
        <f t="shared" si="0"/>
        <v>2555</v>
      </c>
      <c r="T61" s="94">
        <f t="shared" si="0"/>
        <v>2281</v>
      </c>
      <c r="U61" s="94">
        <f t="shared" si="0"/>
        <v>2365</v>
      </c>
      <c r="V61" s="94">
        <f t="shared" si="0"/>
        <v>2100</v>
      </c>
    </row>
    <row r="62" spans="1:22" s="83" customFormat="1" ht="5.0999999999999996" customHeight="1" x14ac:dyDescent="0.25"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</row>
    <row r="63" spans="1:22" x14ac:dyDescent="0.25">
      <c r="B63" s="83"/>
      <c r="C63" s="83"/>
      <c r="D63" s="83" t="s">
        <v>85</v>
      </c>
      <c r="E63" s="83"/>
      <c r="F63" s="83"/>
      <c r="G63" s="83"/>
      <c r="H63" s="99">
        <f>H35/H61</f>
        <v>0.29051833122629583</v>
      </c>
      <c r="I63" s="99">
        <f t="shared" ref="I63:V63" si="1">I35/I61</f>
        <v>0.26063705207276133</v>
      </c>
      <c r="J63" s="99">
        <f t="shared" si="1"/>
        <v>0.22958311807018242</v>
      </c>
      <c r="K63" s="99">
        <f t="shared" si="1"/>
        <v>0.30306879174007462</v>
      </c>
      <c r="L63" s="99">
        <f t="shared" si="1"/>
        <v>0.20926756352765322</v>
      </c>
      <c r="M63" s="99">
        <f t="shared" si="1"/>
        <v>0.22393938257248958</v>
      </c>
      <c r="N63" s="99">
        <f t="shared" si="1"/>
        <v>0.21730892972045468</v>
      </c>
      <c r="O63" s="99">
        <f t="shared" si="1"/>
        <v>0.15440352281825459</v>
      </c>
      <c r="P63" s="99">
        <f t="shared" si="1"/>
        <v>0.20625826355222565</v>
      </c>
      <c r="Q63" s="99">
        <f t="shared" si="1"/>
        <v>0.37217836569234053</v>
      </c>
      <c r="R63" s="99">
        <f t="shared" si="1"/>
        <v>0.37903893951946976</v>
      </c>
      <c r="S63" s="99">
        <f t="shared" si="1"/>
        <v>0.25557729941291585</v>
      </c>
      <c r="T63" s="99">
        <f t="shared" si="1"/>
        <v>0.16659359929855327</v>
      </c>
      <c r="U63" s="99">
        <f t="shared" si="1"/>
        <v>0.20338266384778012</v>
      </c>
      <c r="V63" s="99">
        <f t="shared" si="1"/>
        <v>0.1219047619047619</v>
      </c>
    </row>
    <row r="64" spans="1:22" x14ac:dyDescent="0.25">
      <c r="B64" s="83"/>
      <c r="C64" s="83"/>
      <c r="D64" s="83" t="s">
        <v>86</v>
      </c>
      <c r="E64" s="83"/>
      <c r="F64" s="83"/>
      <c r="G64" s="83"/>
      <c r="H64" s="99">
        <f>H40/H61</f>
        <v>0.70948166877370422</v>
      </c>
      <c r="I64" s="99">
        <f t="shared" ref="I64:V64" si="2">I40/I61</f>
        <v>0.73936294792723856</v>
      </c>
      <c r="J64" s="99">
        <f t="shared" si="2"/>
        <v>0.7704168819298175</v>
      </c>
      <c r="K64" s="99">
        <f t="shared" si="2"/>
        <v>0.69693120825992549</v>
      </c>
      <c r="L64" s="99">
        <f t="shared" si="2"/>
        <v>0.79073243647234681</v>
      </c>
      <c r="M64" s="99">
        <f t="shared" si="2"/>
        <v>0.77606061742751042</v>
      </c>
      <c r="N64" s="99">
        <f t="shared" si="2"/>
        <v>0.78269107027954532</v>
      </c>
      <c r="O64" s="99">
        <f t="shared" si="2"/>
        <v>0.84559647718174547</v>
      </c>
      <c r="P64" s="99">
        <f t="shared" si="2"/>
        <v>0.79374173644777435</v>
      </c>
      <c r="Q64" s="99">
        <f t="shared" si="2"/>
        <v>0.62782163430765947</v>
      </c>
      <c r="R64" s="99">
        <f t="shared" si="2"/>
        <v>0.62096106048053024</v>
      </c>
      <c r="S64" s="99">
        <f t="shared" si="2"/>
        <v>0.74442270058708415</v>
      </c>
      <c r="T64" s="99">
        <f t="shared" si="2"/>
        <v>0.83340640070144678</v>
      </c>
      <c r="U64" s="99">
        <f t="shared" si="2"/>
        <v>0.79661733615221986</v>
      </c>
      <c r="V64" s="99">
        <f t="shared" si="2"/>
        <v>0.87809523809523804</v>
      </c>
    </row>
    <row r="65" spans="3:22" s="83" customFormat="1" ht="5.0999999999999996" customHeight="1" x14ac:dyDescent="0.25"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</row>
    <row r="66" spans="3:22" s="83" customFormat="1" x14ac:dyDescent="0.25">
      <c r="C66" s="93" t="s">
        <v>364</v>
      </c>
      <c r="D66" s="93"/>
      <c r="E66" s="93"/>
      <c r="F66" s="93"/>
      <c r="G66" s="93"/>
      <c r="H66" s="94">
        <v>552.899</v>
      </c>
      <c r="I66" s="94">
        <v>638.71199999999999</v>
      </c>
      <c r="J66" s="94">
        <v>571.26400000000001</v>
      </c>
      <c r="K66" s="94">
        <v>812.1</v>
      </c>
      <c r="L66" s="94">
        <v>1172</v>
      </c>
      <c r="M66" s="94">
        <v>1071.9000000000001</v>
      </c>
      <c r="N66" s="94">
        <v>1226.8</v>
      </c>
      <c r="O66" s="94">
        <v>1200.2</v>
      </c>
      <c r="P66" s="94">
        <v>898.2</v>
      </c>
      <c r="Q66" s="94">
        <v>795.6</v>
      </c>
      <c r="R66" s="94">
        <v>609</v>
      </c>
      <c r="S66" s="94">
        <v>1214</v>
      </c>
      <c r="T66" s="94">
        <v>1057</v>
      </c>
      <c r="U66" s="94">
        <v>750</v>
      </c>
      <c r="V66" s="94">
        <v>162</v>
      </c>
    </row>
    <row r="67" spans="3:22" s="83" customFormat="1" ht="5.0999999999999996" customHeight="1" x14ac:dyDescent="0.25"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</row>
    <row r="68" spans="3:22" s="83" customFormat="1" x14ac:dyDescent="0.25">
      <c r="C68" s="93" t="s">
        <v>87</v>
      </c>
      <c r="D68" s="93"/>
      <c r="E68" s="93"/>
      <c r="F68" s="93"/>
      <c r="G68" s="93"/>
      <c r="H68" s="94">
        <f>H61-H11-H66</f>
        <v>1666.4010000000003</v>
      </c>
      <c r="I68" s="94">
        <f t="shared" ref="I68:V68" si="3">I61-I11-I66</f>
        <v>1308.5880000000002</v>
      </c>
      <c r="J68" s="94">
        <f t="shared" si="3"/>
        <v>1195.9360000000001</v>
      </c>
      <c r="K68" s="94">
        <f t="shared" si="3"/>
        <v>1135.5999999999999</v>
      </c>
      <c r="L68" s="94">
        <f t="shared" si="3"/>
        <v>1161</v>
      </c>
      <c r="M68" s="94">
        <f t="shared" si="3"/>
        <v>1048.2000000000003</v>
      </c>
      <c r="N68" s="94">
        <f t="shared" si="3"/>
        <v>1243.5000000000002</v>
      </c>
      <c r="O68" s="94">
        <f t="shared" si="3"/>
        <v>770.5</v>
      </c>
      <c r="P68" s="94">
        <f t="shared" si="3"/>
        <v>760.8</v>
      </c>
      <c r="Q68" s="94">
        <f t="shared" si="3"/>
        <v>937.99999999999989</v>
      </c>
      <c r="R68" s="94">
        <f t="shared" si="3"/>
        <v>1045</v>
      </c>
      <c r="S68" s="94">
        <f t="shared" si="3"/>
        <v>743</v>
      </c>
      <c r="T68" s="94">
        <f t="shared" si="3"/>
        <v>923</v>
      </c>
      <c r="U68" s="94">
        <f t="shared" si="3"/>
        <v>883</v>
      </c>
      <c r="V68" s="94">
        <f t="shared" si="3"/>
        <v>976</v>
      </c>
    </row>
    <row r="69" spans="3:22" s="83" customFormat="1" ht="5.0999999999999996" customHeight="1" x14ac:dyDescent="0.25"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</row>
    <row r="70" spans="3:22" s="83" customFormat="1" x14ac:dyDescent="0.25">
      <c r="C70" s="93" t="s">
        <v>88</v>
      </c>
      <c r="D70" s="93"/>
      <c r="E70" s="93"/>
      <c r="F70" s="93"/>
      <c r="G70" s="93"/>
      <c r="H70" s="94">
        <v>2381.4000000000005</v>
      </c>
      <c r="I70" s="94">
        <v>2549</v>
      </c>
      <c r="J70" s="94">
        <v>2432.6000000000008</v>
      </c>
      <c r="K70" s="94">
        <v>2265.3000000000011</v>
      </c>
      <c r="L70" s="94">
        <v>1943</v>
      </c>
      <c r="M70" s="94">
        <v>1591.1000000000001</v>
      </c>
      <c r="N70" s="94">
        <v>1572.3000000000002</v>
      </c>
      <c r="O70" s="94">
        <v>1738.5</v>
      </c>
      <c r="P70" s="94">
        <v>1943</v>
      </c>
      <c r="Q70" s="94">
        <v>2272</v>
      </c>
      <c r="R70" s="94">
        <v>2415</v>
      </c>
      <c r="S70" s="94">
        <v>2389</v>
      </c>
      <c r="T70" s="94">
        <v>2655</v>
      </c>
      <c r="U70" s="94">
        <v>2849</v>
      </c>
      <c r="V70" s="94">
        <v>3161</v>
      </c>
    </row>
    <row r="71" spans="3:22" s="83" customFormat="1" ht="5.0999999999999996" customHeight="1" x14ac:dyDescent="0.25"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</row>
    <row r="72" spans="3:22" s="83" customFormat="1" x14ac:dyDescent="0.25">
      <c r="C72" s="93" t="s">
        <v>89</v>
      </c>
      <c r="D72" s="93"/>
      <c r="E72" s="93"/>
      <c r="F72" s="93"/>
      <c r="G72" s="93"/>
      <c r="H72" s="147">
        <f>H68/H70</f>
        <v>0.69975686570924667</v>
      </c>
      <c r="I72" s="147">
        <f t="shared" ref="I72:V72" si="4">I68/I70</f>
        <v>0.51337308748528843</v>
      </c>
      <c r="J72" s="147">
        <f t="shared" si="4"/>
        <v>0.49162871002219838</v>
      </c>
      <c r="K72" s="147">
        <f t="shared" si="4"/>
        <v>0.50130225577186216</v>
      </c>
      <c r="L72" s="147">
        <f t="shared" si="4"/>
        <v>0.59752959341224909</v>
      </c>
      <c r="M72" s="147">
        <f t="shared" si="4"/>
        <v>0.65878951668656915</v>
      </c>
      <c r="N72" s="147">
        <f t="shared" si="4"/>
        <v>0.79087960312917382</v>
      </c>
      <c r="O72" s="147">
        <f t="shared" si="4"/>
        <v>0.44319815933275813</v>
      </c>
      <c r="P72" s="147">
        <f t="shared" si="4"/>
        <v>0.39155944415851773</v>
      </c>
      <c r="Q72" s="147">
        <f t="shared" si="4"/>
        <v>0.41285211267605632</v>
      </c>
      <c r="R72" s="147">
        <f t="shared" si="4"/>
        <v>0.43271221532091098</v>
      </c>
      <c r="S72" s="147">
        <f t="shared" si="4"/>
        <v>0.31100879028882378</v>
      </c>
      <c r="T72" s="147">
        <f t="shared" si="4"/>
        <v>0.34764595103578155</v>
      </c>
      <c r="U72" s="147">
        <f t="shared" si="4"/>
        <v>0.30993330993330992</v>
      </c>
      <c r="V72" s="147">
        <f t="shared" si="4"/>
        <v>0.30876304966782664</v>
      </c>
    </row>
    <row r="73" spans="3:22" s="83" customFormat="1" ht="5.0999999999999996" customHeight="1" x14ac:dyDescent="0.25"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</row>
    <row r="74" spans="3:22" s="83" customFormat="1" x14ac:dyDescent="0.25">
      <c r="C74" s="93" t="s">
        <v>90</v>
      </c>
      <c r="D74" s="93"/>
      <c r="E74" s="93"/>
      <c r="F74" s="93"/>
      <c r="G74" s="93"/>
      <c r="H74" s="147">
        <f>H55/H57</f>
        <v>0.60454712350474427</v>
      </c>
      <c r="I74" s="147">
        <f t="shared" ref="I74:V74" si="5">I55/I57</f>
        <v>0.63475993402012987</v>
      </c>
      <c r="J74" s="147">
        <f t="shared" si="5"/>
        <v>0.61905120907703037</v>
      </c>
      <c r="K74" s="147">
        <f t="shared" si="5"/>
        <v>0.61225377361492683</v>
      </c>
      <c r="L74" s="147">
        <f t="shared" si="5"/>
        <v>0.57602601480152504</v>
      </c>
      <c r="M74" s="147">
        <f t="shared" si="5"/>
        <v>0.60158068994980241</v>
      </c>
      <c r="N74" s="147">
        <f t="shared" si="5"/>
        <v>0.58991396724807987</v>
      </c>
      <c r="O74" s="147">
        <f t="shared" si="5"/>
        <v>0.61465472325758475</v>
      </c>
      <c r="P74" s="147">
        <f t="shared" si="5"/>
        <v>0.61627112022658459</v>
      </c>
      <c r="Q74" s="147">
        <f t="shared" si="5"/>
        <v>0.64754322858655766</v>
      </c>
      <c r="R74" s="147">
        <f t="shared" si="5"/>
        <v>0.61783860311467675</v>
      </c>
      <c r="S74" s="147">
        <f t="shared" si="5"/>
        <v>0.59942672877104985</v>
      </c>
      <c r="T74" s="147">
        <f t="shared" si="5"/>
        <v>0.60440160058202985</v>
      </c>
      <c r="U74" s="147">
        <f t="shared" si="5"/>
        <v>0.63891362422083708</v>
      </c>
      <c r="V74" s="147">
        <f t="shared" si="5"/>
        <v>0.59870117467290607</v>
      </c>
    </row>
    <row r="75" spans="3:22" s="83" customFormat="1" ht="5.0999999999999996" customHeight="1" x14ac:dyDescent="0.25">
      <c r="H75" s="86"/>
      <c r="I75" s="86"/>
      <c r="J75" s="86"/>
      <c r="K75" s="86"/>
      <c r="L75" s="86"/>
      <c r="M75" s="86"/>
      <c r="N75" s="86"/>
      <c r="O75" s="86"/>
    </row>
    <row r="76" spans="3:22" s="83" customFormat="1" x14ac:dyDescent="0.25">
      <c r="C76" s="162"/>
      <c r="D76" s="97"/>
      <c r="E76" s="97"/>
      <c r="F76" s="97"/>
      <c r="G76" s="97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</row>
    <row r="77" spans="3:22" s="83" customFormat="1" x14ac:dyDescent="0.25">
      <c r="C77" s="162"/>
      <c r="D77" s="97"/>
      <c r="E77" s="97"/>
      <c r="F77" s="97"/>
      <c r="G77" s="97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</row>
    <row r="78" spans="3:22" s="83" customFormat="1" x14ac:dyDescent="0.25">
      <c r="C78" s="162"/>
      <c r="D78" s="97"/>
      <c r="E78" s="97"/>
      <c r="F78" s="97"/>
      <c r="G78" s="97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</row>
    <row r="79" spans="3:22" s="83" customFormat="1" x14ac:dyDescent="0.25">
      <c r="C79" s="162"/>
      <c r="D79" s="97"/>
      <c r="E79" s="97"/>
      <c r="F79" s="97"/>
      <c r="G79" s="97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</row>
    <row r="80" spans="3:22" s="83" customFormat="1" x14ac:dyDescent="0.25">
      <c r="C80" s="85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</row>
    <row r="81" spans="1:22" s="83" customFormat="1" x14ac:dyDescent="0.25">
      <c r="C81" s="85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</row>
    <row r="82" spans="1:22" s="83" customFormat="1" x14ac:dyDescent="0.25">
      <c r="H82" s="86"/>
      <c r="I82" s="86"/>
      <c r="J82" s="86"/>
      <c r="K82" s="86"/>
      <c r="L82" s="86"/>
      <c r="M82" s="86"/>
      <c r="N82" s="86"/>
      <c r="O82" s="86"/>
    </row>
    <row r="83" spans="1:22" s="83" customFormat="1" hidden="1" x14ac:dyDescent="0.25">
      <c r="H83" s="86"/>
      <c r="I83" s="86"/>
      <c r="J83" s="86"/>
      <c r="K83" s="86"/>
      <c r="L83" s="86"/>
      <c r="M83" s="86"/>
      <c r="N83" s="86"/>
      <c r="O83" s="86"/>
    </row>
    <row r="84" spans="1:22" s="83" customFormat="1" hidden="1" x14ac:dyDescent="0.25">
      <c r="H84" s="86"/>
      <c r="I84" s="86"/>
      <c r="J84" s="86"/>
      <c r="K84" s="86"/>
      <c r="L84" s="86"/>
      <c r="M84" s="86"/>
      <c r="N84" s="86"/>
      <c r="O84" s="86"/>
    </row>
    <row r="85" spans="1:22" s="83" customFormat="1" hidden="1" x14ac:dyDescent="0.25">
      <c r="H85" s="86"/>
      <c r="I85" s="86"/>
      <c r="J85" s="86"/>
      <c r="K85" s="86"/>
      <c r="L85" s="86"/>
      <c r="M85" s="86"/>
      <c r="N85" s="86"/>
      <c r="O85" s="86"/>
    </row>
    <row r="86" spans="1:22" s="83" customFormat="1" hidden="1" x14ac:dyDescent="0.25">
      <c r="B86" s="63"/>
      <c r="C86" s="63"/>
      <c r="D86" s="63"/>
      <c r="E86" s="63"/>
      <c r="F86" s="63"/>
      <c r="G86" s="63"/>
      <c r="H86" s="64"/>
      <c r="I86" s="64"/>
      <c r="J86" s="64"/>
      <c r="K86" s="64"/>
      <c r="L86" s="64"/>
      <c r="M86" s="64"/>
      <c r="N86" s="64"/>
      <c r="O86" s="64"/>
      <c r="P86" s="63"/>
      <c r="Q86" s="63"/>
      <c r="R86" s="63"/>
      <c r="S86" s="63"/>
      <c r="T86" s="63"/>
      <c r="U86" s="63"/>
      <c r="V86" s="63"/>
    </row>
    <row r="87" spans="1:22" s="83" customFormat="1" hidden="1" x14ac:dyDescent="0.25">
      <c r="B87" s="63"/>
      <c r="C87" s="63"/>
      <c r="D87" s="63"/>
      <c r="E87" s="63"/>
      <c r="F87" s="63"/>
      <c r="G87" s="63"/>
      <c r="H87" s="64"/>
      <c r="I87" s="64"/>
      <c r="J87" s="64"/>
      <c r="K87" s="64"/>
      <c r="L87" s="64"/>
      <c r="M87" s="64"/>
      <c r="N87" s="64"/>
      <c r="O87" s="64"/>
      <c r="P87" s="63"/>
      <c r="Q87" s="63"/>
      <c r="R87" s="63"/>
      <c r="S87" s="63"/>
      <c r="T87" s="63"/>
      <c r="U87" s="63"/>
      <c r="V87" s="63"/>
    </row>
    <row r="88" spans="1:22" s="83" customFormat="1" hidden="1" x14ac:dyDescent="0.25">
      <c r="B88" s="63"/>
      <c r="C88" s="63"/>
      <c r="D88" s="63"/>
      <c r="E88" s="63"/>
      <c r="F88" s="63"/>
      <c r="G88" s="63"/>
      <c r="H88" s="64"/>
      <c r="I88" s="64"/>
      <c r="J88" s="64"/>
      <c r="K88" s="64"/>
      <c r="L88" s="64"/>
      <c r="M88" s="64"/>
      <c r="N88" s="64"/>
      <c r="O88" s="64"/>
      <c r="P88" s="63"/>
      <c r="Q88" s="63"/>
      <c r="R88" s="63"/>
      <c r="S88" s="63"/>
      <c r="T88" s="63"/>
      <c r="U88" s="63"/>
      <c r="V88" s="63"/>
    </row>
    <row r="89" spans="1:22" s="83" customFormat="1" hidden="1" x14ac:dyDescent="0.25">
      <c r="H89" s="86"/>
      <c r="I89" s="86"/>
      <c r="J89" s="86"/>
      <c r="K89" s="86"/>
      <c r="L89" s="86"/>
      <c r="M89" s="86"/>
      <c r="N89" s="86"/>
      <c r="O89" s="86"/>
    </row>
    <row r="90" spans="1:22" s="83" customFormat="1" hidden="1" x14ac:dyDescent="0.25">
      <c r="H90" s="86"/>
      <c r="I90" s="86"/>
      <c r="J90" s="86"/>
      <c r="K90" s="86"/>
      <c r="L90" s="86"/>
      <c r="M90" s="86"/>
      <c r="N90" s="86"/>
      <c r="O90" s="86"/>
    </row>
    <row r="91" spans="1:22" s="83" customFormat="1" hidden="1" x14ac:dyDescent="0.25">
      <c r="H91" s="86"/>
      <c r="I91" s="86"/>
      <c r="J91" s="86"/>
      <c r="K91" s="86"/>
      <c r="L91" s="86"/>
      <c r="M91" s="86"/>
      <c r="N91" s="86"/>
      <c r="O91" s="86"/>
    </row>
    <row r="92" spans="1:22" ht="12" hidden="1" customHeight="1" x14ac:dyDescent="0.25">
      <c r="A92" s="63"/>
    </row>
    <row r="93" spans="1:22" s="83" customFormat="1" ht="12" hidden="1" customHeight="1" x14ac:dyDescent="0.25">
      <c r="B93" s="63"/>
      <c r="C93" s="63"/>
      <c r="D93" s="63"/>
      <c r="E93" s="63"/>
      <c r="F93" s="63"/>
      <c r="G93" s="63"/>
      <c r="H93" s="64"/>
      <c r="I93" s="64"/>
      <c r="J93" s="64"/>
      <c r="K93" s="64"/>
      <c r="L93" s="64"/>
      <c r="M93" s="64"/>
      <c r="N93" s="64"/>
      <c r="O93" s="64"/>
      <c r="P93" s="63"/>
      <c r="Q93" s="63"/>
      <c r="R93" s="63"/>
      <c r="S93" s="63"/>
      <c r="T93" s="63"/>
      <c r="U93" s="63"/>
      <c r="V93" s="63"/>
    </row>
    <row r="94" spans="1:22" s="83" customFormat="1" ht="12" hidden="1" customHeight="1" x14ac:dyDescent="0.25">
      <c r="B94" s="63"/>
      <c r="C94" s="63"/>
      <c r="D94" s="63"/>
      <c r="E94" s="63"/>
      <c r="F94" s="63"/>
      <c r="G94" s="63"/>
      <c r="H94" s="64"/>
      <c r="I94" s="64"/>
      <c r="J94" s="64"/>
      <c r="K94" s="64"/>
      <c r="L94" s="64"/>
      <c r="M94" s="64"/>
      <c r="N94" s="64"/>
      <c r="O94" s="64"/>
      <c r="P94" s="63"/>
      <c r="Q94" s="63"/>
      <c r="R94" s="63"/>
      <c r="S94" s="63"/>
      <c r="T94" s="63"/>
      <c r="U94" s="63"/>
      <c r="V94" s="63"/>
    </row>
    <row r="95" spans="1:22" s="83" customFormat="1" ht="12" hidden="1" customHeight="1" x14ac:dyDescent="0.25">
      <c r="B95" s="63"/>
      <c r="C95" s="63"/>
      <c r="D95" s="63"/>
      <c r="E95" s="63"/>
      <c r="F95" s="63"/>
      <c r="G95" s="63"/>
      <c r="H95" s="64"/>
      <c r="I95" s="64"/>
      <c r="J95" s="64"/>
      <c r="K95" s="64"/>
      <c r="L95" s="64"/>
      <c r="M95" s="64"/>
      <c r="N95" s="64"/>
      <c r="O95" s="64"/>
      <c r="P95" s="63"/>
      <c r="Q95" s="63"/>
      <c r="R95" s="63"/>
      <c r="S95" s="63"/>
      <c r="T95" s="63"/>
      <c r="U95" s="63"/>
      <c r="V95" s="63"/>
    </row>
    <row r="96" spans="1:22" s="83" customFormat="1" ht="12" hidden="1" customHeight="1" x14ac:dyDescent="0.25">
      <c r="B96" s="63"/>
      <c r="C96" s="63"/>
      <c r="D96" s="63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  <c r="P96" s="63"/>
      <c r="Q96" s="63"/>
      <c r="R96" s="63"/>
      <c r="S96" s="63"/>
      <c r="T96" s="63"/>
      <c r="U96" s="63"/>
      <c r="V96" s="63"/>
    </row>
    <row r="97" spans="1:22" s="83" customFormat="1" ht="12" hidden="1" customHeight="1" x14ac:dyDescent="0.25">
      <c r="B97" s="63"/>
      <c r="C97" s="63"/>
      <c r="D97" s="63"/>
      <c r="E97" s="63"/>
      <c r="F97" s="63"/>
      <c r="G97" s="63"/>
      <c r="H97" s="64"/>
      <c r="I97" s="64"/>
      <c r="J97" s="64"/>
      <c r="K97" s="64"/>
      <c r="L97" s="64"/>
      <c r="M97" s="64"/>
      <c r="N97" s="64"/>
      <c r="O97" s="64"/>
      <c r="P97" s="63"/>
      <c r="Q97" s="63"/>
      <c r="R97" s="63"/>
      <c r="S97" s="63"/>
      <c r="T97" s="63"/>
      <c r="U97" s="63"/>
      <c r="V97" s="63"/>
    </row>
    <row r="98" spans="1:22" s="83" customFormat="1" ht="12" hidden="1" customHeight="1" x14ac:dyDescent="0.25">
      <c r="B98" s="63"/>
      <c r="C98" s="63"/>
      <c r="D98" s="63"/>
      <c r="E98" s="63"/>
      <c r="F98" s="63"/>
      <c r="G98" s="63"/>
      <c r="H98" s="64"/>
      <c r="I98" s="64"/>
      <c r="J98" s="64"/>
      <c r="K98" s="64"/>
      <c r="L98" s="64"/>
      <c r="M98" s="64"/>
      <c r="N98" s="64"/>
      <c r="O98" s="64"/>
      <c r="P98" s="63"/>
      <c r="Q98" s="63"/>
      <c r="R98" s="63"/>
      <c r="S98" s="63"/>
      <c r="T98" s="63"/>
      <c r="U98" s="63"/>
      <c r="V98" s="63"/>
    </row>
    <row r="99" spans="1:22" s="83" customFormat="1" ht="12" hidden="1" customHeight="1" x14ac:dyDescent="0.25">
      <c r="B99" s="63"/>
      <c r="C99" s="63"/>
      <c r="D99" s="63"/>
      <c r="E99" s="63"/>
      <c r="F99" s="63"/>
      <c r="G99" s="63"/>
      <c r="H99" s="64"/>
      <c r="I99" s="64"/>
      <c r="J99" s="64"/>
      <c r="K99" s="64"/>
      <c r="L99" s="64"/>
      <c r="M99" s="64"/>
      <c r="N99" s="64"/>
      <c r="O99" s="64"/>
      <c r="P99" s="63"/>
      <c r="Q99" s="63"/>
      <c r="R99" s="63"/>
      <c r="S99" s="63"/>
      <c r="T99" s="63"/>
      <c r="U99" s="63"/>
      <c r="V99" s="63"/>
    </row>
    <row r="100" spans="1:22" s="83" customFormat="1" ht="12" hidden="1" customHeight="1" x14ac:dyDescent="0.25">
      <c r="B100" s="63"/>
      <c r="C100" s="63"/>
      <c r="D100" s="63"/>
      <c r="E100" s="63"/>
      <c r="F100" s="63"/>
      <c r="G100" s="63"/>
      <c r="H100" s="64"/>
      <c r="I100" s="64"/>
      <c r="J100" s="64"/>
      <c r="K100" s="64"/>
      <c r="L100" s="64"/>
      <c r="M100" s="64"/>
      <c r="N100" s="64"/>
      <c r="O100" s="64"/>
      <c r="P100" s="63"/>
      <c r="Q100" s="63"/>
      <c r="R100" s="63"/>
      <c r="S100" s="63"/>
      <c r="T100" s="63"/>
      <c r="U100" s="63"/>
      <c r="V100" s="63"/>
    </row>
    <row r="101" spans="1:22" s="83" customFormat="1" ht="12" hidden="1" customHeight="1" x14ac:dyDescent="0.25">
      <c r="B101" s="63"/>
      <c r="C101" s="63"/>
      <c r="D101" s="63"/>
      <c r="E101" s="63"/>
      <c r="F101" s="63"/>
      <c r="G101" s="63"/>
      <c r="H101" s="64"/>
      <c r="I101" s="64"/>
      <c r="J101" s="64"/>
      <c r="K101" s="64"/>
      <c r="L101" s="64"/>
      <c r="M101" s="64"/>
      <c r="N101" s="64"/>
      <c r="O101" s="64"/>
      <c r="P101" s="63"/>
      <c r="Q101" s="63"/>
      <c r="R101" s="63"/>
      <c r="S101" s="63"/>
      <c r="T101" s="63"/>
      <c r="U101" s="63"/>
      <c r="V101" s="63"/>
    </row>
    <row r="102" spans="1:22" s="83" customFormat="1" ht="12" hidden="1" customHeight="1" x14ac:dyDescent="0.25">
      <c r="B102" s="63"/>
      <c r="C102" s="63"/>
      <c r="D102" s="63"/>
      <c r="E102" s="63"/>
      <c r="F102" s="63"/>
      <c r="G102" s="63"/>
      <c r="H102" s="64"/>
      <c r="I102" s="64"/>
      <c r="J102" s="64"/>
      <c r="K102" s="64"/>
      <c r="L102" s="64"/>
      <c r="M102" s="64"/>
      <c r="N102" s="64"/>
      <c r="O102" s="64"/>
      <c r="P102" s="63"/>
      <c r="Q102" s="63"/>
      <c r="R102" s="63"/>
      <c r="S102" s="63"/>
      <c r="T102" s="63"/>
      <c r="U102" s="63"/>
      <c r="V102" s="63"/>
    </row>
    <row r="103" spans="1:22" s="83" customFormat="1" ht="12" hidden="1" customHeight="1" x14ac:dyDescent="0.25">
      <c r="B103" s="63"/>
      <c r="C103" s="63"/>
      <c r="D103" s="63"/>
      <c r="E103" s="63"/>
      <c r="F103" s="63"/>
      <c r="G103" s="63"/>
      <c r="H103" s="64"/>
      <c r="I103" s="64"/>
      <c r="J103" s="64"/>
      <c r="K103" s="64"/>
      <c r="L103" s="64"/>
      <c r="M103" s="64"/>
      <c r="N103" s="64"/>
      <c r="O103" s="64"/>
      <c r="P103" s="63"/>
      <c r="Q103" s="63"/>
      <c r="R103" s="63"/>
      <c r="S103" s="63"/>
      <c r="T103" s="63"/>
      <c r="U103" s="63"/>
      <c r="V103" s="63"/>
    </row>
    <row r="104" spans="1:22" s="83" customFormat="1" ht="12" hidden="1" customHeight="1" x14ac:dyDescent="0.25">
      <c r="B104" s="63"/>
      <c r="C104" s="63"/>
      <c r="D104" s="63"/>
      <c r="E104" s="63"/>
      <c r="F104" s="63"/>
      <c r="G104" s="63"/>
      <c r="H104" s="64"/>
      <c r="I104" s="64"/>
      <c r="J104" s="64"/>
      <c r="K104" s="64"/>
      <c r="L104" s="64"/>
      <c r="M104" s="64"/>
      <c r="N104" s="64"/>
      <c r="O104" s="64"/>
      <c r="P104" s="63"/>
      <c r="Q104" s="63"/>
      <c r="R104" s="63"/>
      <c r="S104" s="63"/>
      <c r="T104" s="63"/>
      <c r="U104" s="63"/>
      <c r="V104" s="63"/>
    </row>
    <row r="105" spans="1:22" s="83" customFormat="1" ht="12" hidden="1" customHeight="1" x14ac:dyDescent="0.25">
      <c r="B105" s="63"/>
      <c r="C105" s="63"/>
      <c r="D105" s="63"/>
      <c r="E105" s="63"/>
      <c r="F105" s="63"/>
      <c r="G105" s="63"/>
      <c r="H105" s="64"/>
      <c r="I105" s="64"/>
      <c r="J105" s="64"/>
      <c r="K105" s="64"/>
      <c r="L105" s="64"/>
      <c r="M105" s="64"/>
      <c r="N105" s="64"/>
      <c r="O105" s="64"/>
      <c r="P105" s="63"/>
      <c r="Q105" s="63"/>
      <c r="R105" s="63"/>
      <c r="S105" s="63"/>
      <c r="T105" s="63"/>
      <c r="U105" s="63"/>
      <c r="V105" s="63"/>
    </row>
    <row r="106" spans="1:22" s="83" customFormat="1" ht="12" hidden="1" customHeight="1" x14ac:dyDescent="0.25">
      <c r="B106" s="63"/>
      <c r="C106" s="63"/>
      <c r="D106" s="63"/>
      <c r="E106" s="63"/>
      <c r="F106" s="63"/>
      <c r="G106" s="63"/>
      <c r="H106" s="64"/>
      <c r="I106" s="64"/>
      <c r="J106" s="64"/>
      <c r="K106" s="64"/>
      <c r="L106" s="64"/>
      <c r="M106" s="64"/>
      <c r="N106" s="64"/>
      <c r="O106" s="64"/>
      <c r="P106" s="63"/>
      <c r="Q106" s="63"/>
      <c r="R106" s="63"/>
      <c r="S106" s="63"/>
      <c r="T106" s="63"/>
      <c r="U106" s="63"/>
      <c r="V106" s="63"/>
    </row>
    <row r="107" spans="1:22" s="83" customFormat="1" ht="12" hidden="1" customHeight="1" x14ac:dyDescent="0.25">
      <c r="B107" s="63"/>
      <c r="C107" s="63"/>
      <c r="D107" s="63"/>
      <c r="E107" s="63"/>
      <c r="F107" s="63"/>
      <c r="G107" s="63"/>
      <c r="H107" s="64"/>
      <c r="I107" s="64"/>
      <c r="J107" s="64"/>
      <c r="K107" s="64"/>
      <c r="L107" s="64"/>
      <c r="M107" s="64"/>
      <c r="N107" s="64"/>
      <c r="O107" s="64"/>
      <c r="P107" s="63"/>
      <c r="Q107" s="63"/>
      <c r="R107" s="63"/>
      <c r="S107" s="63"/>
      <c r="T107" s="63"/>
      <c r="U107" s="63"/>
      <c r="V107" s="63"/>
    </row>
    <row r="108" spans="1:22" s="83" customFormat="1" ht="12" hidden="1" customHeight="1" x14ac:dyDescent="0.25">
      <c r="B108" s="63"/>
      <c r="C108" s="63"/>
      <c r="D108" s="63"/>
      <c r="E108" s="63"/>
      <c r="F108" s="63"/>
      <c r="G108" s="63"/>
      <c r="H108" s="64"/>
      <c r="I108" s="64"/>
      <c r="J108" s="64"/>
      <c r="K108" s="64"/>
      <c r="L108" s="64"/>
      <c r="M108" s="64"/>
      <c r="N108" s="64"/>
      <c r="O108" s="64"/>
      <c r="P108" s="63"/>
      <c r="Q108" s="63"/>
      <c r="R108" s="63"/>
      <c r="S108" s="63"/>
      <c r="T108" s="63"/>
      <c r="U108" s="63"/>
      <c r="V108" s="63"/>
    </row>
    <row r="109" spans="1:22" ht="12" hidden="1" customHeight="1" x14ac:dyDescent="0.25">
      <c r="A109" s="63"/>
    </row>
    <row r="110" spans="1:22" ht="12" hidden="1" customHeight="1" x14ac:dyDescent="0.25">
      <c r="A110" s="63"/>
    </row>
    <row r="111" spans="1:22" ht="12" hidden="1" customHeight="1" x14ac:dyDescent="0.25">
      <c r="A111" s="63"/>
    </row>
    <row r="112" spans="1:22" ht="12" hidden="1" customHeight="1" x14ac:dyDescent="0.25">
      <c r="A112" s="63"/>
    </row>
    <row r="113" spans="1:22" ht="12" hidden="1" customHeight="1" x14ac:dyDescent="0.25">
      <c r="A113" s="63"/>
    </row>
    <row r="114" spans="1:22" ht="12" hidden="1" customHeight="1" x14ac:dyDescent="0.25">
      <c r="A114" s="63"/>
    </row>
    <row r="115" spans="1:22" ht="12" hidden="1" customHeight="1" x14ac:dyDescent="0.25">
      <c r="A115" s="63"/>
    </row>
    <row r="116" spans="1:22" ht="12" hidden="1" customHeight="1" x14ac:dyDescent="0.25">
      <c r="A116" s="63"/>
    </row>
    <row r="117" spans="1:22" ht="12" hidden="1" customHeight="1" x14ac:dyDescent="0.25">
      <c r="A117" s="63"/>
    </row>
    <row r="118" spans="1:22" ht="12" hidden="1" customHeight="1" x14ac:dyDescent="0.25">
      <c r="A118" s="63"/>
      <c r="H118" s="63"/>
      <c r="I118" s="63"/>
      <c r="J118" s="63"/>
      <c r="K118" s="63"/>
      <c r="L118" s="63"/>
      <c r="M118" s="63"/>
      <c r="N118" s="63"/>
      <c r="O118" s="63"/>
    </row>
    <row r="119" spans="1:22" ht="12" hidden="1" customHeight="1" x14ac:dyDescent="0.25"/>
    <row r="120" spans="1:22" ht="12" hidden="1" customHeight="1" x14ac:dyDescent="0.25"/>
    <row r="121" spans="1:22" ht="12" hidden="1" customHeight="1" x14ac:dyDescent="0.25"/>
    <row r="122" spans="1:22" s="83" customFormat="1" ht="12" hidden="1" customHeight="1" x14ac:dyDescent="0.25">
      <c r="B122" s="63"/>
      <c r="C122" s="63"/>
      <c r="D122" s="63"/>
      <c r="E122" s="63"/>
      <c r="F122" s="63"/>
      <c r="G122" s="63"/>
      <c r="H122" s="64"/>
      <c r="I122" s="64"/>
      <c r="J122" s="64"/>
      <c r="K122" s="64"/>
      <c r="L122" s="64"/>
      <c r="M122" s="64"/>
      <c r="N122" s="64"/>
      <c r="O122" s="64"/>
      <c r="P122" s="63"/>
      <c r="Q122" s="63"/>
      <c r="R122" s="63"/>
      <c r="S122" s="63"/>
      <c r="T122" s="63"/>
      <c r="U122" s="63"/>
      <c r="V122" s="63"/>
    </row>
    <row r="123" spans="1:22" s="83" customFormat="1" ht="12" hidden="1" customHeight="1" x14ac:dyDescent="0.25">
      <c r="B123" s="63"/>
      <c r="C123" s="63"/>
      <c r="D123" s="63"/>
      <c r="E123" s="63"/>
      <c r="F123" s="63"/>
      <c r="G123" s="63"/>
      <c r="H123" s="64"/>
      <c r="I123" s="64"/>
      <c r="J123" s="64"/>
      <c r="K123" s="64"/>
      <c r="L123" s="64"/>
      <c r="M123" s="64"/>
      <c r="N123" s="64"/>
      <c r="O123" s="64"/>
      <c r="P123" s="63"/>
      <c r="Q123" s="63"/>
      <c r="R123" s="63"/>
      <c r="S123" s="63"/>
      <c r="T123" s="63"/>
      <c r="U123" s="63"/>
      <c r="V123" s="63"/>
    </row>
    <row r="124" spans="1:22" s="83" customFormat="1" ht="12" hidden="1" customHeight="1" x14ac:dyDescent="0.25">
      <c r="B124" s="63"/>
      <c r="C124" s="63"/>
      <c r="D124" s="63"/>
      <c r="E124" s="63"/>
      <c r="F124" s="63"/>
      <c r="G124" s="63"/>
      <c r="H124" s="64"/>
      <c r="I124" s="64"/>
      <c r="J124" s="64"/>
      <c r="K124" s="64"/>
      <c r="L124" s="64"/>
      <c r="M124" s="64"/>
      <c r="N124" s="64"/>
      <c r="O124" s="64"/>
      <c r="P124" s="63"/>
      <c r="Q124" s="63"/>
      <c r="R124" s="63"/>
      <c r="S124" s="63"/>
      <c r="T124" s="63"/>
      <c r="U124" s="63"/>
      <c r="V124" s="63"/>
    </row>
    <row r="125" spans="1:22" s="83" customFormat="1" ht="12" hidden="1" customHeight="1" x14ac:dyDescent="0.25">
      <c r="B125" s="63"/>
      <c r="C125" s="63"/>
      <c r="D125" s="63"/>
      <c r="E125" s="63"/>
      <c r="F125" s="63"/>
      <c r="G125" s="63"/>
      <c r="H125" s="64"/>
      <c r="I125" s="64"/>
      <c r="J125" s="64"/>
      <c r="K125" s="64"/>
      <c r="L125" s="64"/>
      <c r="M125" s="64"/>
      <c r="N125" s="64"/>
      <c r="O125" s="64"/>
      <c r="P125" s="63"/>
      <c r="Q125" s="63"/>
      <c r="R125" s="63"/>
      <c r="S125" s="63"/>
      <c r="T125" s="63"/>
      <c r="U125" s="63"/>
      <c r="V125" s="63"/>
    </row>
    <row r="126" spans="1:22" s="83" customFormat="1" ht="12" hidden="1" customHeight="1" x14ac:dyDescent="0.25">
      <c r="B126" s="63"/>
      <c r="C126" s="63"/>
      <c r="D126" s="63"/>
      <c r="E126" s="63"/>
      <c r="F126" s="63"/>
      <c r="G126" s="63"/>
      <c r="H126" s="64"/>
      <c r="I126" s="64"/>
      <c r="J126" s="64"/>
      <c r="K126" s="64"/>
      <c r="L126" s="64"/>
      <c r="M126" s="64"/>
      <c r="N126" s="64"/>
      <c r="O126" s="64"/>
      <c r="P126" s="63"/>
      <c r="Q126" s="63"/>
      <c r="R126" s="63"/>
      <c r="S126" s="63"/>
      <c r="T126" s="63"/>
      <c r="U126" s="63"/>
      <c r="V126" s="63"/>
    </row>
    <row r="127" spans="1:22" s="83" customFormat="1" ht="12" hidden="1" customHeight="1" x14ac:dyDescent="0.25">
      <c r="B127" s="63"/>
      <c r="C127" s="63"/>
      <c r="D127" s="63"/>
      <c r="E127" s="63"/>
      <c r="F127" s="63"/>
      <c r="G127" s="63"/>
      <c r="H127" s="64"/>
      <c r="I127" s="64"/>
      <c r="J127" s="64"/>
      <c r="K127" s="64"/>
      <c r="L127" s="64"/>
      <c r="M127" s="64"/>
      <c r="N127" s="64"/>
      <c r="O127" s="64"/>
      <c r="P127" s="63"/>
      <c r="Q127" s="63"/>
      <c r="R127" s="63"/>
      <c r="S127" s="63"/>
      <c r="T127" s="63"/>
      <c r="U127" s="63"/>
      <c r="V127" s="63"/>
    </row>
    <row r="128" spans="1:22" s="83" customFormat="1" ht="12" hidden="1" customHeight="1" x14ac:dyDescent="0.25">
      <c r="B128" s="63"/>
      <c r="C128" s="63"/>
      <c r="D128" s="63"/>
      <c r="E128" s="63"/>
      <c r="F128" s="63"/>
      <c r="G128" s="63"/>
      <c r="H128" s="64"/>
      <c r="I128" s="64"/>
      <c r="J128" s="64"/>
      <c r="K128" s="64"/>
      <c r="L128" s="64"/>
      <c r="M128" s="64"/>
      <c r="N128" s="64"/>
      <c r="O128" s="64"/>
      <c r="P128" s="63"/>
      <c r="Q128" s="63"/>
      <c r="R128" s="63"/>
      <c r="S128" s="63"/>
      <c r="T128" s="63"/>
      <c r="U128" s="63"/>
      <c r="V128" s="63"/>
    </row>
    <row r="129" spans="2:22" s="83" customFormat="1" ht="12" hidden="1" customHeight="1" x14ac:dyDescent="0.25">
      <c r="B129" s="63"/>
      <c r="C129" s="63"/>
      <c r="D129" s="63"/>
      <c r="E129" s="63"/>
      <c r="F129" s="63"/>
      <c r="G129" s="63"/>
      <c r="H129" s="64"/>
      <c r="I129" s="64"/>
      <c r="J129" s="64"/>
      <c r="K129" s="64"/>
      <c r="L129" s="64"/>
      <c r="M129" s="64"/>
      <c r="N129" s="64"/>
      <c r="O129" s="64"/>
      <c r="P129" s="63"/>
      <c r="Q129" s="63"/>
      <c r="R129" s="63"/>
      <c r="S129" s="63"/>
      <c r="T129" s="63"/>
      <c r="U129" s="63"/>
      <c r="V129" s="63"/>
    </row>
    <row r="130" spans="2:22" s="83" customFormat="1" ht="12" hidden="1" customHeight="1" x14ac:dyDescent="0.25">
      <c r="B130" s="63"/>
      <c r="C130" s="63"/>
      <c r="D130" s="63"/>
      <c r="E130" s="63"/>
      <c r="F130" s="63"/>
      <c r="G130" s="63"/>
      <c r="H130" s="64"/>
      <c r="I130" s="64"/>
      <c r="J130" s="64"/>
      <c r="K130" s="64"/>
      <c r="L130" s="64"/>
      <c r="M130" s="64"/>
      <c r="N130" s="64"/>
      <c r="O130" s="64"/>
      <c r="P130" s="63"/>
      <c r="Q130" s="63"/>
      <c r="R130" s="63"/>
      <c r="S130" s="63"/>
      <c r="T130" s="63"/>
      <c r="U130" s="63"/>
      <c r="V130" s="63"/>
    </row>
    <row r="131" spans="2:22" s="83" customFormat="1" ht="12" hidden="1" customHeight="1" x14ac:dyDescent="0.25">
      <c r="B131" s="63"/>
      <c r="C131" s="63"/>
      <c r="D131" s="63"/>
      <c r="E131" s="63"/>
      <c r="F131" s="63"/>
      <c r="G131" s="63"/>
      <c r="H131" s="64"/>
      <c r="I131" s="64"/>
      <c r="J131" s="64"/>
      <c r="K131" s="64"/>
      <c r="L131" s="64"/>
      <c r="M131" s="64"/>
      <c r="N131" s="64"/>
      <c r="O131" s="64"/>
      <c r="P131" s="63"/>
      <c r="Q131" s="63"/>
      <c r="R131" s="63"/>
      <c r="S131" s="63"/>
      <c r="T131" s="63"/>
      <c r="U131" s="63"/>
      <c r="V131" s="63"/>
    </row>
    <row r="132" spans="2:22" s="83" customFormat="1" ht="12" hidden="1" customHeight="1" x14ac:dyDescent="0.25">
      <c r="B132" s="63"/>
      <c r="C132" s="63"/>
      <c r="D132" s="63"/>
      <c r="E132" s="63"/>
      <c r="F132" s="63"/>
      <c r="G132" s="63"/>
      <c r="H132" s="64"/>
      <c r="I132" s="64"/>
      <c r="J132" s="64"/>
      <c r="K132" s="64"/>
      <c r="L132" s="64"/>
      <c r="M132" s="64"/>
      <c r="N132" s="64"/>
      <c r="O132" s="64"/>
      <c r="P132" s="63"/>
      <c r="Q132" s="63"/>
      <c r="R132" s="63"/>
      <c r="S132" s="63"/>
      <c r="T132" s="63"/>
      <c r="U132" s="63"/>
      <c r="V132" s="63"/>
    </row>
    <row r="133" spans="2:22" s="83" customFormat="1" ht="12" hidden="1" customHeight="1" x14ac:dyDescent="0.25">
      <c r="B133" s="63"/>
      <c r="C133" s="63"/>
      <c r="D133" s="63"/>
      <c r="E133" s="63"/>
      <c r="F133" s="63"/>
      <c r="G133" s="63"/>
      <c r="H133" s="64"/>
      <c r="I133" s="64"/>
      <c r="J133" s="64"/>
      <c r="K133" s="64"/>
      <c r="L133" s="64"/>
      <c r="M133" s="64"/>
      <c r="N133" s="64"/>
      <c r="O133" s="64"/>
      <c r="P133" s="63"/>
      <c r="Q133" s="63"/>
      <c r="R133" s="63"/>
      <c r="S133" s="63"/>
      <c r="T133" s="63"/>
      <c r="U133" s="63"/>
      <c r="V133" s="63"/>
    </row>
    <row r="134" spans="2:22" s="83" customFormat="1" ht="12" hidden="1" customHeight="1" x14ac:dyDescent="0.25">
      <c r="B134" s="63"/>
      <c r="C134" s="63"/>
      <c r="D134" s="63"/>
      <c r="E134" s="63"/>
      <c r="F134" s="63"/>
      <c r="G134" s="63"/>
      <c r="H134" s="64"/>
      <c r="I134" s="64"/>
      <c r="J134" s="64"/>
      <c r="K134" s="64"/>
      <c r="L134" s="64"/>
      <c r="M134" s="64"/>
      <c r="N134" s="64"/>
      <c r="O134" s="64"/>
      <c r="P134" s="63"/>
      <c r="Q134" s="63"/>
      <c r="R134" s="63"/>
      <c r="S134" s="63"/>
      <c r="T134" s="63"/>
      <c r="U134" s="63"/>
      <c r="V134" s="63"/>
    </row>
    <row r="135" spans="2:22" s="83" customFormat="1" ht="12" hidden="1" customHeight="1" x14ac:dyDescent="0.25">
      <c r="B135" s="63"/>
      <c r="C135" s="63"/>
      <c r="D135" s="63"/>
      <c r="E135" s="63"/>
      <c r="F135" s="63"/>
      <c r="G135" s="63"/>
      <c r="H135" s="64"/>
      <c r="I135" s="64"/>
      <c r="J135" s="64"/>
      <c r="K135" s="64"/>
      <c r="L135" s="64"/>
      <c r="M135" s="64"/>
      <c r="N135" s="64"/>
      <c r="O135" s="64"/>
      <c r="P135" s="63"/>
      <c r="Q135" s="63"/>
      <c r="R135" s="63"/>
      <c r="S135" s="63"/>
      <c r="T135" s="63"/>
      <c r="U135" s="63"/>
      <c r="V135" s="63"/>
    </row>
    <row r="136" spans="2:22" s="83" customFormat="1" ht="12" hidden="1" customHeight="1" x14ac:dyDescent="0.25">
      <c r="B136" s="63"/>
      <c r="C136" s="63"/>
      <c r="D136" s="63"/>
      <c r="E136" s="63"/>
      <c r="F136" s="63"/>
      <c r="G136" s="63"/>
      <c r="H136" s="64"/>
      <c r="I136" s="64"/>
      <c r="J136" s="64"/>
      <c r="K136" s="64"/>
      <c r="L136" s="64"/>
      <c r="M136" s="64"/>
      <c r="N136" s="64"/>
      <c r="O136" s="64"/>
      <c r="P136" s="63"/>
      <c r="Q136" s="63"/>
      <c r="R136" s="63"/>
      <c r="S136" s="63"/>
      <c r="T136" s="63"/>
      <c r="U136" s="63"/>
      <c r="V136" s="63"/>
    </row>
    <row r="137" spans="2:22" s="83" customFormat="1" ht="12" hidden="1" customHeight="1" x14ac:dyDescent="0.25">
      <c r="B137" s="63"/>
      <c r="C137" s="63"/>
      <c r="D137" s="63"/>
      <c r="E137" s="63"/>
      <c r="F137" s="63"/>
      <c r="G137" s="63"/>
      <c r="H137" s="64"/>
      <c r="I137" s="64"/>
      <c r="J137" s="64"/>
      <c r="K137" s="64"/>
      <c r="L137" s="64"/>
      <c r="M137" s="64"/>
      <c r="N137" s="64"/>
      <c r="O137" s="64"/>
      <c r="P137" s="63"/>
      <c r="Q137" s="63"/>
      <c r="R137" s="63"/>
      <c r="S137" s="63"/>
      <c r="T137" s="63"/>
      <c r="U137" s="63"/>
      <c r="V137" s="63"/>
    </row>
    <row r="138" spans="2:22" s="83" customFormat="1" ht="12" hidden="1" customHeight="1" x14ac:dyDescent="0.25">
      <c r="B138" s="63"/>
      <c r="C138" s="63"/>
      <c r="D138" s="63"/>
      <c r="E138" s="63"/>
      <c r="F138" s="63"/>
      <c r="G138" s="63"/>
      <c r="H138" s="64"/>
      <c r="I138" s="64"/>
      <c r="J138" s="64"/>
      <c r="K138" s="64"/>
      <c r="L138" s="64"/>
      <c r="M138" s="64"/>
      <c r="N138" s="64"/>
      <c r="O138" s="64"/>
      <c r="P138" s="63"/>
      <c r="Q138" s="63"/>
      <c r="R138" s="63"/>
      <c r="S138" s="63"/>
      <c r="T138" s="63"/>
      <c r="U138" s="63"/>
      <c r="V138" s="63"/>
    </row>
    <row r="139" spans="2:22" s="83" customFormat="1" ht="12" hidden="1" customHeight="1" x14ac:dyDescent="0.25">
      <c r="B139" s="63"/>
      <c r="C139" s="63"/>
      <c r="D139" s="63"/>
      <c r="E139" s="63"/>
      <c r="F139" s="63"/>
      <c r="G139" s="63"/>
      <c r="H139" s="64"/>
      <c r="I139" s="64"/>
      <c r="J139" s="64"/>
      <c r="K139" s="64"/>
      <c r="L139" s="64"/>
      <c r="M139" s="64"/>
      <c r="N139" s="64"/>
      <c r="O139" s="64"/>
      <c r="P139" s="63"/>
      <c r="Q139" s="63"/>
      <c r="R139" s="63"/>
      <c r="S139" s="63"/>
      <c r="T139" s="63"/>
      <c r="U139" s="63"/>
      <c r="V139" s="63"/>
    </row>
    <row r="140" spans="2:22" s="83" customFormat="1" ht="12" hidden="1" customHeight="1" x14ac:dyDescent="0.25">
      <c r="B140" s="63"/>
      <c r="C140" s="63"/>
      <c r="D140" s="63"/>
      <c r="E140" s="63"/>
      <c r="F140" s="63"/>
      <c r="G140" s="63"/>
      <c r="H140" s="64"/>
      <c r="I140" s="64"/>
      <c r="J140" s="64"/>
      <c r="K140" s="64"/>
      <c r="L140" s="64"/>
      <c r="M140" s="64"/>
      <c r="N140" s="64"/>
      <c r="O140" s="64"/>
      <c r="P140" s="63"/>
      <c r="Q140" s="63"/>
      <c r="R140" s="63"/>
      <c r="S140" s="63"/>
      <c r="T140" s="63"/>
      <c r="U140" s="63"/>
      <c r="V140" s="63"/>
    </row>
    <row r="141" spans="2:22" s="83" customFormat="1" ht="12" hidden="1" customHeight="1" x14ac:dyDescent="0.25">
      <c r="B141" s="63"/>
      <c r="C141" s="63"/>
      <c r="D141" s="63"/>
      <c r="E141" s="63"/>
      <c r="F141" s="63"/>
      <c r="G141" s="63"/>
      <c r="H141" s="64"/>
      <c r="I141" s="64"/>
      <c r="J141" s="64"/>
      <c r="K141" s="64"/>
      <c r="L141" s="64"/>
      <c r="M141" s="64"/>
      <c r="N141" s="64"/>
      <c r="O141" s="64"/>
      <c r="P141" s="63"/>
      <c r="Q141" s="63"/>
      <c r="R141" s="63"/>
      <c r="S141" s="63"/>
      <c r="T141" s="63"/>
      <c r="U141" s="63"/>
      <c r="V141" s="63"/>
    </row>
    <row r="142" spans="2:22" s="83" customFormat="1" ht="12" hidden="1" customHeight="1" x14ac:dyDescent="0.25">
      <c r="B142" s="63"/>
      <c r="C142" s="63"/>
      <c r="D142" s="63"/>
      <c r="E142" s="63"/>
      <c r="F142" s="63"/>
      <c r="G142" s="63"/>
      <c r="H142" s="64"/>
      <c r="I142" s="64"/>
      <c r="J142" s="64"/>
      <c r="K142" s="64"/>
      <c r="L142" s="64"/>
      <c r="M142" s="64"/>
      <c r="N142" s="64"/>
      <c r="O142" s="64"/>
      <c r="P142" s="63"/>
      <c r="Q142" s="63"/>
      <c r="R142" s="63"/>
      <c r="S142" s="63"/>
      <c r="T142" s="63"/>
      <c r="U142" s="63"/>
      <c r="V142" s="63"/>
    </row>
    <row r="143" spans="2:22" s="83" customFormat="1" ht="12" hidden="1" customHeight="1" x14ac:dyDescent="0.25">
      <c r="B143" s="63"/>
      <c r="C143" s="63"/>
      <c r="D143" s="63"/>
      <c r="E143" s="63"/>
      <c r="F143" s="63"/>
      <c r="G143" s="63"/>
      <c r="H143" s="64"/>
      <c r="I143" s="64"/>
      <c r="J143" s="64"/>
      <c r="K143" s="64"/>
      <c r="L143" s="64"/>
      <c r="M143" s="64"/>
      <c r="N143" s="64"/>
      <c r="O143" s="64"/>
      <c r="P143" s="63"/>
      <c r="Q143" s="63"/>
      <c r="R143" s="63"/>
      <c r="S143" s="63"/>
      <c r="T143" s="63"/>
      <c r="U143" s="63"/>
      <c r="V143" s="63"/>
    </row>
    <row r="144" spans="2:22" s="83" customFormat="1" ht="12" hidden="1" customHeight="1" x14ac:dyDescent="0.25">
      <c r="B144" s="63"/>
      <c r="C144" s="63"/>
      <c r="D144" s="63"/>
      <c r="E144" s="63"/>
      <c r="F144" s="63"/>
      <c r="G144" s="63"/>
      <c r="H144" s="64"/>
      <c r="I144" s="64"/>
      <c r="J144" s="64"/>
      <c r="K144" s="64"/>
      <c r="L144" s="64"/>
      <c r="M144" s="64"/>
      <c r="N144" s="64"/>
      <c r="O144" s="64"/>
      <c r="P144" s="63"/>
      <c r="Q144" s="63"/>
      <c r="R144" s="63"/>
      <c r="S144" s="63"/>
      <c r="T144" s="63"/>
      <c r="U144" s="63"/>
      <c r="V144" s="63"/>
    </row>
    <row r="145" spans="2:22" s="83" customFormat="1" ht="12" hidden="1" customHeight="1" x14ac:dyDescent="0.25">
      <c r="B145" s="63"/>
      <c r="C145" s="63"/>
      <c r="D145" s="63"/>
      <c r="E145" s="63"/>
      <c r="F145" s="63"/>
      <c r="G145" s="63"/>
      <c r="H145" s="64"/>
      <c r="I145" s="64"/>
      <c r="J145" s="64"/>
      <c r="K145" s="64"/>
      <c r="L145" s="64"/>
      <c r="M145" s="64"/>
      <c r="N145" s="64"/>
      <c r="O145" s="64"/>
      <c r="P145" s="63"/>
      <c r="Q145" s="63"/>
      <c r="R145" s="63"/>
      <c r="S145" s="63"/>
      <c r="T145" s="63"/>
      <c r="U145" s="63"/>
      <c r="V145" s="63"/>
    </row>
    <row r="146" spans="2:22" s="83" customFormat="1" ht="12" hidden="1" customHeight="1" x14ac:dyDescent="0.25">
      <c r="B146" s="63"/>
      <c r="C146" s="63"/>
      <c r="D146" s="63"/>
      <c r="E146" s="63"/>
      <c r="F146" s="63"/>
      <c r="G146" s="63"/>
      <c r="H146" s="64"/>
      <c r="I146" s="64"/>
      <c r="J146" s="64"/>
      <c r="K146" s="64"/>
      <c r="L146" s="64"/>
      <c r="M146" s="64"/>
      <c r="N146" s="64"/>
      <c r="O146" s="64"/>
      <c r="P146" s="63"/>
      <c r="Q146" s="63"/>
      <c r="R146" s="63"/>
      <c r="S146" s="63"/>
      <c r="T146" s="63"/>
      <c r="U146" s="63"/>
      <c r="V146" s="63"/>
    </row>
    <row r="147" spans="2:22" s="83" customFormat="1" ht="12" hidden="1" customHeight="1" x14ac:dyDescent="0.25">
      <c r="B147" s="63"/>
      <c r="C147" s="63"/>
      <c r="D147" s="63"/>
      <c r="E147" s="63"/>
      <c r="F147" s="63"/>
      <c r="G147" s="63"/>
      <c r="H147" s="64"/>
      <c r="I147" s="64"/>
      <c r="J147" s="64"/>
      <c r="K147" s="64"/>
      <c r="L147" s="64"/>
      <c r="M147" s="64"/>
      <c r="N147" s="64"/>
      <c r="O147" s="64"/>
      <c r="P147" s="63"/>
      <c r="Q147" s="63"/>
      <c r="R147" s="63"/>
      <c r="S147" s="63"/>
      <c r="T147" s="63"/>
      <c r="U147" s="63"/>
      <c r="V147" s="63"/>
    </row>
    <row r="148" spans="2:22" s="83" customFormat="1" ht="12" hidden="1" customHeight="1" x14ac:dyDescent="0.25">
      <c r="B148" s="63"/>
      <c r="C148" s="63"/>
      <c r="D148" s="63"/>
      <c r="E148" s="63"/>
      <c r="F148" s="63"/>
      <c r="G148" s="63"/>
      <c r="H148" s="64"/>
      <c r="I148" s="64"/>
      <c r="J148" s="64"/>
      <c r="K148" s="64"/>
      <c r="L148" s="64"/>
      <c r="M148" s="64"/>
      <c r="N148" s="64"/>
      <c r="O148" s="64"/>
      <c r="P148" s="63"/>
      <c r="Q148" s="63"/>
      <c r="R148" s="63"/>
      <c r="S148" s="63"/>
      <c r="T148" s="63"/>
      <c r="U148" s="63"/>
      <c r="V148" s="63"/>
    </row>
    <row r="149" spans="2:22" s="83" customFormat="1" ht="12" hidden="1" customHeight="1" x14ac:dyDescent="0.25">
      <c r="B149" s="63"/>
      <c r="C149" s="63"/>
      <c r="D149" s="63"/>
      <c r="E149" s="63"/>
      <c r="F149" s="63"/>
      <c r="G149" s="63"/>
      <c r="H149" s="64"/>
      <c r="I149" s="64"/>
      <c r="J149" s="64"/>
      <c r="K149" s="64"/>
      <c r="L149" s="64"/>
      <c r="M149" s="64"/>
      <c r="N149" s="64"/>
      <c r="O149" s="64"/>
      <c r="P149" s="63"/>
      <c r="Q149" s="63"/>
      <c r="R149" s="63"/>
      <c r="S149" s="63"/>
      <c r="T149" s="63"/>
      <c r="U149" s="63"/>
      <c r="V149" s="63"/>
    </row>
    <row r="150" spans="2:22" s="83" customFormat="1" ht="12" hidden="1" customHeight="1" x14ac:dyDescent="0.25">
      <c r="B150" s="63"/>
      <c r="C150" s="63"/>
      <c r="D150" s="63"/>
      <c r="E150" s="63"/>
      <c r="F150" s="63"/>
      <c r="G150" s="63"/>
      <c r="H150" s="64"/>
      <c r="I150" s="64"/>
      <c r="J150" s="64"/>
      <c r="K150" s="64"/>
      <c r="L150" s="64"/>
      <c r="M150" s="64"/>
      <c r="N150" s="64"/>
      <c r="O150" s="64"/>
      <c r="P150" s="63"/>
      <c r="Q150" s="63"/>
      <c r="R150" s="63"/>
      <c r="S150" s="63"/>
      <c r="T150" s="63"/>
      <c r="U150" s="63"/>
      <c r="V150" s="63"/>
    </row>
    <row r="151" spans="2:22" s="83" customFormat="1" ht="12" hidden="1" customHeight="1" x14ac:dyDescent="0.25">
      <c r="B151" s="63"/>
      <c r="C151" s="63"/>
      <c r="D151" s="63"/>
      <c r="E151" s="63"/>
      <c r="F151" s="63"/>
      <c r="G151" s="63"/>
      <c r="H151" s="64"/>
      <c r="I151" s="64"/>
      <c r="J151" s="64"/>
      <c r="K151" s="64"/>
      <c r="L151" s="64"/>
      <c r="M151" s="64"/>
      <c r="N151" s="64"/>
      <c r="O151" s="64"/>
      <c r="P151" s="63"/>
      <c r="Q151" s="63"/>
      <c r="R151" s="63"/>
      <c r="S151" s="63"/>
      <c r="T151" s="63"/>
      <c r="U151" s="63"/>
      <c r="V151" s="63"/>
    </row>
    <row r="152" spans="2:22" s="83" customFormat="1" ht="12" hidden="1" customHeight="1" x14ac:dyDescent="0.25">
      <c r="B152" s="63"/>
      <c r="C152" s="63"/>
      <c r="D152" s="63"/>
      <c r="E152" s="63"/>
      <c r="F152" s="63"/>
      <c r="G152" s="63"/>
      <c r="H152" s="64"/>
      <c r="I152" s="64"/>
      <c r="J152" s="64"/>
      <c r="K152" s="64"/>
      <c r="L152" s="64"/>
      <c r="M152" s="64"/>
      <c r="N152" s="64"/>
      <c r="O152" s="64"/>
      <c r="P152" s="63"/>
      <c r="Q152" s="63"/>
      <c r="R152" s="63"/>
      <c r="S152" s="63"/>
      <c r="T152" s="63"/>
      <c r="U152" s="63"/>
      <c r="V152" s="63"/>
    </row>
    <row r="153" spans="2:22" s="83" customFormat="1" ht="12" hidden="1" customHeight="1" x14ac:dyDescent="0.25">
      <c r="B153" s="63"/>
      <c r="C153" s="63"/>
      <c r="D153" s="63"/>
      <c r="E153" s="63"/>
      <c r="F153" s="63"/>
      <c r="G153" s="63"/>
      <c r="H153" s="64"/>
      <c r="I153" s="64"/>
      <c r="J153" s="64"/>
      <c r="K153" s="64"/>
      <c r="L153" s="64"/>
      <c r="M153" s="64"/>
      <c r="N153" s="64"/>
      <c r="O153" s="64"/>
      <c r="P153" s="63"/>
      <c r="Q153" s="63"/>
      <c r="R153" s="63"/>
      <c r="S153" s="63"/>
      <c r="T153" s="63"/>
      <c r="U153" s="63"/>
      <c r="V153" s="63"/>
    </row>
    <row r="154" spans="2:22" s="83" customFormat="1" ht="12" hidden="1" customHeight="1" x14ac:dyDescent="0.25">
      <c r="B154" s="63"/>
      <c r="C154" s="63"/>
      <c r="D154" s="63"/>
      <c r="E154" s="63"/>
      <c r="F154" s="63"/>
      <c r="G154" s="63"/>
      <c r="H154" s="64"/>
      <c r="I154" s="64"/>
      <c r="J154" s="64"/>
      <c r="K154" s="64"/>
      <c r="L154" s="64"/>
      <c r="M154" s="64"/>
      <c r="N154" s="64"/>
      <c r="O154" s="64"/>
      <c r="P154" s="63"/>
      <c r="Q154" s="63"/>
      <c r="R154" s="63"/>
      <c r="S154" s="63"/>
      <c r="T154" s="63"/>
      <c r="U154" s="63"/>
      <c r="V154" s="63"/>
    </row>
    <row r="155" spans="2:22" s="83" customFormat="1" ht="12" hidden="1" customHeight="1" x14ac:dyDescent="0.25">
      <c r="B155" s="63"/>
      <c r="C155" s="63"/>
      <c r="D155" s="63"/>
      <c r="E155" s="63"/>
      <c r="F155" s="63"/>
      <c r="G155" s="63"/>
      <c r="H155" s="64"/>
      <c r="I155" s="64"/>
      <c r="J155" s="64"/>
      <c r="K155" s="64"/>
      <c r="L155" s="64"/>
      <c r="M155" s="64"/>
      <c r="N155" s="64"/>
      <c r="O155" s="64"/>
      <c r="P155" s="63"/>
      <c r="Q155" s="63"/>
      <c r="R155" s="63"/>
      <c r="S155" s="63"/>
      <c r="T155" s="63"/>
      <c r="U155" s="63"/>
      <c r="V155" s="63"/>
    </row>
    <row r="156" spans="2:22" s="83" customFormat="1" ht="12" hidden="1" customHeight="1" x14ac:dyDescent="0.25">
      <c r="B156" s="63"/>
      <c r="C156" s="63"/>
      <c r="D156" s="63"/>
      <c r="E156" s="63"/>
      <c r="F156" s="63"/>
      <c r="G156" s="63"/>
      <c r="H156" s="64"/>
      <c r="I156" s="64"/>
      <c r="J156" s="64"/>
      <c r="K156" s="64"/>
      <c r="L156" s="64"/>
      <c r="M156" s="64"/>
      <c r="N156" s="64"/>
      <c r="O156" s="64"/>
      <c r="P156" s="63"/>
      <c r="Q156" s="63"/>
      <c r="R156" s="63"/>
      <c r="S156" s="63"/>
      <c r="T156" s="63"/>
      <c r="U156" s="63"/>
      <c r="V156" s="63"/>
    </row>
    <row r="157" spans="2:22" s="83" customFormat="1" ht="12" hidden="1" customHeight="1" x14ac:dyDescent="0.25">
      <c r="B157" s="63"/>
      <c r="C157" s="63"/>
      <c r="D157" s="63"/>
      <c r="E157" s="63"/>
      <c r="F157" s="63"/>
      <c r="G157" s="63"/>
      <c r="H157" s="64"/>
      <c r="I157" s="64"/>
      <c r="J157" s="64"/>
      <c r="K157" s="64"/>
      <c r="L157" s="64"/>
      <c r="M157" s="64"/>
      <c r="N157" s="64"/>
      <c r="O157" s="64"/>
      <c r="P157" s="63"/>
      <c r="Q157" s="63"/>
      <c r="R157" s="63"/>
      <c r="S157" s="63"/>
      <c r="T157" s="63"/>
      <c r="U157" s="63"/>
      <c r="V157" s="63"/>
    </row>
    <row r="158" spans="2:22" s="83" customFormat="1" ht="12" hidden="1" customHeight="1" x14ac:dyDescent="0.25">
      <c r="B158" s="63"/>
      <c r="C158" s="63"/>
      <c r="D158" s="63"/>
      <c r="E158" s="63"/>
      <c r="F158" s="63"/>
      <c r="G158" s="63"/>
      <c r="H158" s="64"/>
      <c r="I158" s="64"/>
      <c r="J158" s="64"/>
      <c r="K158" s="64"/>
      <c r="L158" s="64"/>
      <c r="M158" s="64"/>
      <c r="N158" s="64"/>
      <c r="O158" s="64"/>
      <c r="P158" s="63"/>
      <c r="Q158" s="63"/>
      <c r="R158" s="63"/>
      <c r="S158" s="63"/>
      <c r="T158" s="63"/>
      <c r="U158" s="63"/>
      <c r="V158" s="63"/>
    </row>
    <row r="159" spans="2:22" s="83" customFormat="1" ht="12" hidden="1" customHeight="1" x14ac:dyDescent="0.25">
      <c r="B159" s="63"/>
      <c r="C159" s="63"/>
      <c r="D159" s="63"/>
      <c r="E159" s="63"/>
      <c r="F159" s="63"/>
      <c r="G159" s="63"/>
      <c r="H159" s="64"/>
      <c r="I159" s="64"/>
      <c r="J159" s="64"/>
      <c r="K159" s="64"/>
      <c r="L159" s="64"/>
      <c r="M159" s="64"/>
      <c r="N159" s="64"/>
      <c r="O159" s="64"/>
      <c r="P159" s="63"/>
      <c r="Q159" s="63"/>
      <c r="R159" s="63"/>
      <c r="S159" s="63"/>
      <c r="T159" s="63"/>
      <c r="U159" s="63"/>
      <c r="V159" s="63"/>
    </row>
    <row r="160" spans="2:22" s="83" customFormat="1" ht="12" hidden="1" customHeight="1" x14ac:dyDescent="0.25">
      <c r="B160" s="63"/>
      <c r="C160" s="63"/>
      <c r="D160" s="63"/>
      <c r="E160" s="63"/>
      <c r="F160" s="63"/>
      <c r="G160" s="63"/>
      <c r="H160" s="64"/>
      <c r="I160" s="64"/>
      <c r="J160" s="64"/>
      <c r="K160" s="64"/>
      <c r="L160" s="64"/>
      <c r="M160" s="64"/>
      <c r="N160" s="64"/>
      <c r="O160" s="64"/>
      <c r="P160" s="63"/>
      <c r="Q160" s="63"/>
      <c r="R160" s="63"/>
      <c r="S160" s="63"/>
      <c r="T160" s="63"/>
      <c r="U160" s="63"/>
      <c r="V160" s="63"/>
    </row>
    <row r="161" spans="2:22" s="83" customFormat="1" ht="12" hidden="1" customHeight="1" x14ac:dyDescent="0.25">
      <c r="B161" s="63"/>
      <c r="C161" s="63"/>
      <c r="D161" s="63"/>
      <c r="E161" s="63"/>
      <c r="F161" s="63"/>
      <c r="G161" s="63"/>
      <c r="H161" s="64"/>
      <c r="I161" s="64"/>
      <c r="J161" s="64"/>
      <c r="K161" s="64"/>
      <c r="L161" s="64"/>
      <c r="M161" s="64"/>
      <c r="N161" s="64"/>
      <c r="O161" s="64"/>
      <c r="P161" s="63"/>
      <c r="Q161" s="63"/>
      <c r="R161" s="63"/>
      <c r="S161" s="63"/>
      <c r="T161" s="63"/>
      <c r="U161" s="63"/>
      <c r="V161" s="63"/>
    </row>
    <row r="162" spans="2:22" s="83" customFormat="1" ht="12" hidden="1" customHeight="1" x14ac:dyDescent="0.25">
      <c r="B162" s="63"/>
      <c r="C162" s="63"/>
      <c r="D162" s="63"/>
      <c r="E162" s="63"/>
      <c r="F162" s="63"/>
      <c r="G162" s="63"/>
      <c r="H162" s="64"/>
      <c r="I162" s="64"/>
      <c r="J162" s="64"/>
      <c r="K162" s="64"/>
      <c r="L162" s="64"/>
      <c r="M162" s="64"/>
      <c r="N162" s="64"/>
      <c r="O162" s="64"/>
      <c r="P162" s="63"/>
      <c r="Q162" s="63"/>
      <c r="R162" s="63"/>
      <c r="S162" s="63"/>
      <c r="T162" s="63"/>
      <c r="U162" s="63"/>
      <c r="V162" s="63"/>
    </row>
    <row r="163" spans="2:22" s="83" customFormat="1" ht="12" hidden="1" customHeight="1" x14ac:dyDescent="0.25">
      <c r="B163" s="63"/>
      <c r="C163" s="63"/>
      <c r="D163" s="63"/>
      <c r="E163" s="63"/>
      <c r="F163" s="63"/>
      <c r="G163" s="63"/>
      <c r="H163" s="64"/>
      <c r="I163" s="64"/>
      <c r="J163" s="64"/>
      <c r="K163" s="64"/>
      <c r="L163" s="64"/>
      <c r="M163" s="64"/>
      <c r="N163" s="64"/>
      <c r="O163" s="64"/>
      <c r="P163" s="63"/>
      <c r="Q163" s="63"/>
      <c r="R163" s="63"/>
      <c r="S163" s="63"/>
      <c r="T163" s="63"/>
      <c r="U163" s="63"/>
      <c r="V163" s="63"/>
    </row>
    <row r="164" spans="2:22" s="83" customFormat="1" ht="12" hidden="1" customHeight="1" x14ac:dyDescent="0.25">
      <c r="B164" s="63"/>
      <c r="C164" s="63"/>
      <c r="D164" s="63"/>
      <c r="E164" s="63"/>
      <c r="F164" s="63"/>
      <c r="G164" s="63"/>
      <c r="H164" s="64"/>
      <c r="I164" s="64"/>
      <c r="J164" s="64"/>
      <c r="K164" s="64"/>
      <c r="L164" s="64"/>
      <c r="M164" s="64"/>
      <c r="N164" s="64"/>
      <c r="O164" s="64"/>
      <c r="P164" s="63"/>
      <c r="Q164" s="63"/>
      <c r="R164" s="63"/>
      <c r="S164" s="63"/>
      <c r="T164" s="63"/>
      <c r="U164" s="63"/>
      <c r="V164" s="63"/>
    </row>
    <row r="165" spans="2:22" s="83" customFormat="1" ht="12" hidden="1" customHeight="1" x14ac:dyDescent="0.25">
      <c r="B165" s="63"/>
      <c r="C165" s="63"/>
      <c r="D165" s="63"/>
      <c r="E165" s="63"/>
      <c r="F165" s="63"/>
      <c r="G165" s="63"/>
      <c r="H165" s="64"/>
      <c r="I165" s="64"/>
      <c r="J165" s="64"/>
      <c r="K165" s="64"/>
      <c r="L165" s="64"/>
      <c r="M165" s="64"/>
      <c r="N165" s="64"/>
      <c r="O165" s="64"/>
      <c r="P165" s="63"/>
      <c r="Q165" s="63"/>
      <c r="R165" s="63"/>
      <c r="S165" s="63"/>
      <c r="T165" s="63"/>
      <c r="U165" s="63"/>
      <c r="V165" s="63"/>
    </row>
    <row r="166" spans="2:22" s="83" customFormat="1" ht="12" hidden="1" customHeight="1" x14ac:dyDescent="0.25">
      <c r="B166" s="63"/>
      <c r="C166" s="63"/>
      <c r="D166" s="63"/>
      <c r="E166" s="63"/>
      <c r="F166" s="63"/>
      <c r="G166" s="63"/>
      <c r="H166" s="64"/>
      <c r="I166" s="64"/>
      <c r="J166" s="64"/>
      <c r="K166" s="64"/>
      <c r="L166" s="64"/>
      <c r="M166" s="64"/>
      <c r="N166" s="64"/>
      <c r="O166" s="64"/>
      <c r="P166" s="63"/>
      <c r="Q166" s="63"/>
      <c r="R166" s="63"/>
      <c r="S166" s="63"/>
      <c r="T166" s="63"/>
      <c r="U166" s="63"/>
      <c r="V166" s="63"/>
    </row>
    <row r="167" spans="2:22" s="83" customFormat="1" ht="12" hidden="1" customHeight="1" x14ac:dyDescent="0.25">
      <c r="B167" s="63"/>
      <c r="C167" s="63"/>
      <c r="D167" s="63"/>
      <c r="E167" s="63"/>
      <c r="F167" s="63"/>
      <c r="G167" s="63"/>
      <c r="H167" s="64"/>
      <c r="I167" s="64"/>
      <c r="J167" s="64"/>
      <c r="K167" s="64"/>
      <c r="L167" s="64"/>
      <c r="M167" s="64"/>
      <c r="N167" s="64"/>
      <c r="O167" s="64"/>
      <c r="P167" s="63"/>
      <c r="Q167" s="63"/>
      <c r="R167" s="63"/>
      <c r="S167" s="63"/>
      <c r="T167" s="63"/>
      <c r="U167" s="63"/>
      <c r="V167" s="63"/>
    </row>
    <row r="168" spans="2:22" s="83" customFormat="1" ht="12" hidden="1" customHeight="1" x14ac:dyDescent="0.25">
      <c r="B168" s="63"/>
      <c r="C168" s="63"/>
      <c r="D168" s="63"/>
      <c r="E168" s="63"/>
      <c r="F168" s="63"/>
      <c r="G168" s="63"/>
      <c r="H168" s="64"/>
      <c r="I168" s="64"/>
      <c r="J168" s="64"/>
      <c r="K168" s="64"/>
      <c r="L168" s="64"/>
      <c r="M168" s="64"/>
      <c r="N168" s="64"/>
      <c r="O168" s="64"/>
      <c r="P168" s="63"/>
      <c r="Q168" s="63"/>
      <c r="R168" s="63"/>
      <c r="S168" s="63"/>
      <c r="T168" s="63"/>
      <c r="U168" s="63"/>
      <c r="V168" s="63"/>
    </row>
    <row r="169" spans="2:22" s="83" customFormat="1" ht="12" hidden="1" customHeight="1" x14ac:dyDescent="0.25">
      <c r="B169" s="63"/>
      <c r="C169" s="63"/>
      <c r="D169" s="63"/>
      <c r="E169" s="63"/>
      <c r="F169" s="63"/>
      <c r="G169" s="63"/>
      <c r="H169" s="64"/>
      <c r="I169" s="64"/>
      <c r="J169" s="64"/>
      <c r="K169" s="64"/>
      <c r="L169" s="64"/>
      <c r="M169" s="64"/>
      <c r="N169" s="64"/>
      <c r="O169" s="64"/>
      <c r="P169" s="63"/>
      <c r="Q169" s="63"/>
      <c r="R169" s="63"/>
      <c r="S169" s="63"/>
      <c r="T169" s="63"/>
      <c r="U169" s="63"/>
      <c r="V169" s="63"/>
    </row>
    <row r="170" spans="2:22" s="83" customFormat="1" ht="12" hidden="1" customHeight="1" x14ac:dyDescent="0.25">
      <c r="B170" s="63"/>
      <c r="C170" s="63"/>
      <c r="D170" s="63"/>
      <c r="E170" s="63"/>
      <c r="F170" s="63"/>
      <c r="G170" s="63"/>
      <c r="H170" s="64"/>
      <c r="I170" s="64"/>
      <c r="J170" s="64"/>
      <c r="K170" s="64"/>
      <c r="L170" s="64"/>
      <c r="M170" s="64"/>
      <c r="N170" s="64"/>
      <c r="O170" s="64"/>
      <c r="P170" s="63"/>
      <c r="Q170" s="63"/>
      <c r="R170" s="63"/>
      <c r="S170" s="63"/>
      <c r="T170" s="63"/>
      <c r="U170" s="63"/>
      <c r="V170" s="63"/>
    </row>
    <row r="171" spans="2:22" s="83" customFormat="1" ht="12" hidden="1" customHeight="1" x14ac:dyDescent="0.25">
      <c r="B171" s="63"/>
      <c r="C171" s="63"/>
      <c r="D171" s="63"/>
      <c r="E171" s="63"/>
      <c r="F171" s="63"/>
      <c r="G171" s="63"/>
      <c r="H171" s="64"/>
      <c r="I171" s="64"/>
      <c r="J171" s="64"/>
      <c r="K171" s="64"/>
      <c r="L171" s="64"/>
      <c r="M171" s="64"/>
      <c r="N171" s="64"/>
      <c r="O171" s="64"/>
      <c r="P171" s="63"/>
      <c r="Q171" s="63"/>
      <c r="R171" s="63"/>
      <c r="S171" s="63"/>
      <c r="T171" s="63"/>
      <c r="U171" s="63"/>
      <c r="V171" s="63"/>
    </row>
    <row r="172" spans="2:22" s="83" customFormat="1" ht="12" hidden="1" customHeight="1" x14ac:dyDescent="0.25">
      <c r="B172" s="63"/>
      <c r="C172" s="63"/>
      <c r="D172" s="63"/>
      <c r="E172" s="63"/>
      <c r="F172" s="63"/>
      <c r="G172" s="63"/>
      <c r="H172" s="64"/>
      <c r="I172" s="64"/>
      <c r="J172" s="64"/>
      <c r="K172" s="64"/>
      <c r="L172" s="64"/>
      <c r="M172" s="64"/>
      <c r="N172" s="64"/>
      <c r="O172" s="64"/>
      <c r="P172" s="63"/>
      <c r="Q172" s="63"/>
      <c r="R172" s="63"/>
      <c r="S172" s="63"/>
      <c r="T172" s="63"/>
      <c r="U172" s="63"/>
      <c r="V172" s="63"/>
    </row>
    <row r="173" spans="2:22" s="83" customFormat="1" ht="12" hidden="1" customHeight="1" x14ac:dyDescent="0.25">
      <c r="B173" s="63"/>
      <c r="C173" s="63"/>
      <c r="D173" s="63"/>
      <c r="E173" s="63"/>
      <c r="F173" s="63"/>
      <c r="G173" s="63"/>
      <c r="H173" s="64"/>
      <c r="I173" s="64"/>
      <c r="J173" s="64"/>
      <c r="K173" s="64"/>
      <c r="L173" s="64"/>
      <c r="M173" s="64"/>
      <c r="N173" s="64"/>
      <c r="O173" s="64"/>
      <c r="P173" s="63"/>
      <c r="Q173" s="63"/>
      <c r="R173" s="63"/>
      <c r="S173" s="63"/>
      <c r="T173" s="63"/>
      <c r="U173" s="63"/>
      <c r="V173" s="63"/>
    </row>
    <row r="174" spans="2:22" s="83" customFormat="1" ht="12" hidden="1" customHeight="1" x14ac:dyDescent="0.25">
      <c r="B174" s="63"/>
      <c r="C174" s="63"/>
      <c r="D174" s="63"/>
      <c r="E174" s="63"/>
      <c r="F174" s="63"/>
      <c r="G174" s="63"/>
      <c r="H174" s="64"/>
      <c r="I174" s="64"/>
      <c r="J174" s="64"/>
      <c r="K174" s="64"/>
      <c r="L174" s="64"/>
      <c r="M174" s="64"/>
      <c r="N174" s="64"/>
      <c r="O174" s="64"/>
      <c r="P174" s="63"/>
      <c r="Q174" s="63"/>
      <c r="R174" s="63"/>
      <c r="S174" s="63"/>
      <c r="T174" s="63"/>
      <c r="U174" s="63"/>
      <c r="V174" s="63"/>
    </row>
    <row r="175" spans="2:22" s="83" customFormat="1" ht="12" hidden="1" customHeight="1" x14ac:dyDescent="0.25">
      <c r="B175" s="63"/>
      <c r="C175" s="63"/>
      <c r="D175" s="63"/>
      <c r="E175" s="63"/>
      <c r="F175" s="63"/>
      <c r="G175" s="63"/>
      <c r="H175" s="64"/>
      <c r="I175" s="64"/>
      <c r="J175" s="64"/>
      <c r="K175" s="64"/>
      <c r="L175" s="64"/>
      <c r="M175" s="64"/>
      <c r="N175" s="64"/>
      <c r="O175" s="64"/>
      <c r="P175" s="63"/>
      <c r="Q175" s="63"/>
      <c r="R175" s="63"/>
      <c r="S175" s="63"/>
      <c r="T175" s="63"/>
      <c r="U175" s="63"/>
      <c r="V175" s="63"/>
    </row>
    <row r="176" spans="2:22" s="83" customFormat="1" ht="12" hidden="1" customHeight="1" x14ac:dyDescent="0.25">
      <c r="B176" s="63"/>
      <c r="C176" s="63"/>
      <c r="D176" s="63"/>
      <c r="E176" s="63"/>
      <c r="F176" s="63"/>
      <c r="G176" s="63"/>
      <c r="H176" s="64"/>
      <c r="I176" s="64"/>
      <c r="J176" s="64"/>
      <c r="K176" s="64"/>
      <c r="L176" s="64"/>
      <c r="M176" s="64"/>
      <c r="N176" s="64"/>
      <c r="O176" s="64"/>
      <c r="P176" s="63"/>
      <c r="Q176" s="63"/>
      <c r="R176" s="63"/>
      <c r="S176" s="63"/>
      <c r="T176" s="63"/>
      <c r="U176" s="63"/>
      <c r="V176" s="63"/>
    </row>
    <row r="177" spans="2:22" s="83" customFormat="1" ht="12" hidden="1" customHeight="1" x14ac:dyDescent="0.25">
      <c r="B177" s="63"/>
      <c r="C177" s="63"/>
      <c r="D177" s="63"/>
      <c r="E177" s="63"/>
      <c r="F177" s="63"/>
      <c r="G177" s="63"/>
      <c r="H177" s="64"/>
      <c r="I177" s="64"/>
      <c r="J177" s="64"/>
      <c r="K177" s="64"/>
      <c r="L177" s="64"/>
      <c r="M177" s="64"/>
      <c r="N177" s="64"/>
      <c r="O177" s="64"/>
      <c r="P177" s="63"/>
      <c r="Q177" s="63"/>
      <c r="R177" s="63"/>
      <c r="S177" s="63"/>
      <c r="T177" s="63"/>
      <c r="U177" s="63"/>
      <c r="V177" s="63"/>
    </row>
    <row r="178" spans="2:22" s="83" customFormat="1" ht="12" hidden="1" customHeight="1" x14ac:dyDescent="0.25">
      <c r="B178" s="63"/>
      <c r="C178" s="63"/>
      <c r="D178" s="63"/>
      <c r="E178" s="63"/>
      <c r="F178" s="63"/>
      <c r="G178" s="63"/>
      <c r="H178" s="64"/>
      <c r="I178" s="64"/>
      <c r="J178" s="64"/>
      <c r="K178" s="64"/>
      <c r="L178" s="64"/>
      <c r="M178" s="64"/>
      <c r="N178" s="64"/>
      <c r="O178" s="64"/>
      <c r="P178" s="63"/>
      <c r="Q178" s="63"/>
      <c r="R178" s="63"/>
      <c r="S178" s="63"/>
      <c r="T178" s="63"/>
      <c r="U178" s="63"/>
      <c r="V178" s="63"/>
    </row>
    <row r="179" spans="2:22" s="83" customFormat="1" ht="12" hidden="1" customHeight="1" x14ac:dyDescent="0.25">
      <c r="B179" s="63"/>
      <c r="C179" s="63"/>
      <c r="D179" s="63"/>
      <c r="E179" s="63"/>
      <c r="F179" s="63"/>
      <c r="G179" s="63"/>
      <c r="H179" s="64"/>
      <c r="I179" s="64"/>
      <c r="J179" s="64"/>
      <c r="K179" s="64"/>
      <c r="L179" s="64"/>
      <c r="M179" s="64"/>
      <c r="N179" s="64"/>
      <c r="O179" s="64"/>
      <c r="P179" s="63"/>
      <c r="Q179" s="63"/>
      <c r="R179" s="63"/>
      <c r="S179" s="63"/>
      <c r="T179" s="63"/>
      <c r="U179" s="63"/>
      <c r="V179" s="63"/>
    </row>
    <row r="180" spans="2:22" s="83" customFormat="1" ht="12" hidden="1" customHeight="1" x14ac:dyDescent="0.25">
      <c r="B180" s="63"/>
      <c r="C180" s="63"/>
      <c r="D180" s="63"/>
      <c r="E180" s="63"/>
      <c r="F180" s="63"/>
      <c r="G180" s="63"/>
      <c r="H180" s="64"/>
      <c r="I180" s="64"/>
      <c r="J180" s="64"/>
      <c r="K180" s="64"/>
      <c r="L180" s="64"/>
      <c r="M180" s="64"/>
      <c r="N180" s="64"/>
      <c r="O180" s="64"/>
      <c r="P180" s="63"/>
      <c r="Q180" s="63"/>
      <c r="R180" s="63"/>
      <c r="S180" s="63"/>
      <c r="T180" s="63"/>
      <c r="U180" s="63"/>
      <c r="V180" s="63"/>
    </row>
    <row r="181" spans="2:22" s="83" customFormat="1" ht="12" hidden="1" customHeight="1" x14ac:dyDescent="0.25">
      <c r="B181" s="63"/>
      <c r="C181" s="63"/>
      <c r="D181" s="63"/>
      <c r="E181" s="63"/>
      <c r="F181" s="63"/>
      <c r="G181" s="63"/>
      <c r="H181" s="64"/>
      <c r="I181" s="64"/>
      <c r="J181" s="64"/>
      <c r="K181" s="64"/>
      <c r="L181" s="64"/>
      <c r="M181" s="64"/>
      <c r="N181" s="64"/>
      <c r="O181" s="64"/>
      <c r="P181" s="63"/>
      <c r="Q181" s="63"/>
      <c r="R181" s="63"/>
      <c r="S181" s="63"/>
      <c r="T181" s="63"/>
      <c r="U181" s="63"/>
      <c r="V181" s="63"/>
    </row>
    <row r="182" spans="2:22" s="83" customFormat="1" ht="12" hidden="1" customHeight="1" x14ac:dyDescent="0.25">
      <c r="B182" s="63"/>
      <c r="C182" s="63"/>
      <c r="D182" s="63"/>
      <c r="E182" s="63"/>
      <c r="F182" s="63"/>
      <c r="G182" s="63"/>
      <c r="H182" s="64"/>
      <c r="I182" s="64"/>
      <c r="J182" s="64"/>
      <c r="K182" s="64"/>
      <c r="L182" s="64"/>
      <c r="M182" s="64"/>
      <c r="N182" s="64"/>
      <c r="O182" s="64"/>
      <c r="P182" s="63"/>
      <c r="Q182" s="63"/>
      <c r="R182" s="63"/>
      <c r="S182" s="63"/>
      <c r="T182" s="63"/>
      <c r="U182" s="63"/>
      <c r="V182" s="63"/>
    </row>
    <row r="183" spans="2:22" s="83" customFormat="1" ht="12" hidden="1" customHeight="1" x14ac:dyDescent="0.25">
      <c r="B183" s="63"/>
      <c r="C183" s="63"/>
      <c r="D183" s="63"/>
      <c r="E183" s="63"/>
      <c r="F183" s="63"/>
      <c r="G183" s="63"/>
      <c r="H183" s="64"/>
      <c r="I183" s="64"/>
      <c r="J183" s="64"/>
      <c r="K183" s="64"/>
      <c r="L183" s="64"/>
      <c r="M183" s="64"/>
      <c r="N183" s="64"/>
      <c r="O183" s="64"/>
      <c r="P183" s="63"/>
      <c r="Q183" s="63"/>
      <c r="R183" s="63"/>
      <c r="S183" s="63"/>
      <c r="T183" s="63"/>
      <c r="U183" s="63"/>
      <c r="V183" s="63"/>
    </row>
    <row r="184" spans="2:22" s="83" customFormat="1" ht="12" hidden="1" customHeight="1" x14ac:dyDescent="0.25">
      <c r="B184" s="63"/>
      <c r="C184" s="63"/>
      <c r="D184" s="63"/>
      <c r="E184" s="63"/>
      <c r="F184" s="63"/>
      <c r="G184" s="63"/>
      <c r="H184" s="64"/>
      <c r="I184" s="64"/>
      <c r="J184" s="64"/>
      <c r="K184" s="64"/>
      <c r="L184" s="64"/>
      <c r="M184" s="64"/>
      <c r="N184" s="64"/>
      <c r="O184" s="64"/>
      <c r="P184" s="63"/>
      <c r="Q184" s="63"/>
      <c r="R184" s="63"/>
      <c r="S184" s="63"/>
      <c r="T184" s="63"/>
      <c r="U184" s="63"/>
      <c r="V184" s="63"/>
    </row>
    <row r="185" spans="2:22" s="83" customFormat="1" ht="12" hidden="1" customHeight="1" x14ac:dyDescent="0.25">
      <c r="B185" s="63"/>
      <c r="C185" s="63"/>
      <c r="D185" s="63"/>
      <c r="E185" s="63"/>
      <c r="F185" s="63"/>
      <c r="G185" s="63"/>
      <c r="H185" s="64"/>
      <c r="I185" s="64"/>
      <c r="J185" s="64"/>
      <c r="K185" s="64"/>
      <c r="L185" s="64"/>
      <c r="M185" s="64"/>
      <c r="N185" s="64"/>
      <c r="O185" s="64"/>
      <c r="P185" s="63"/>
      <c r="Q185" s="63"/>
      <c r="R185" s="63"/>
      <c r="S185" s="63"/>
      <c r="T185" s="63"/>
      <c r="U185" s="63"/>
      <c r="V185" s="63"/>
    </row>
    <row r="186" spans="2:22" s="83" customFormat="1" ht="12" hidden="1" customHeight="1" x14ac:dyDescent="0.25">
      <c r="B186" s="63"/>
      <c r="C186" s="63"/>
      <c r="D186" s="63"/>
      <c r="E186" s="63"/>
      <c r="F186" s="63"/>
      <c r="G186" s="63"/>
      <c r="H186" s="64"/>
      <c r="I186" s="64"/>
      <c r="J186" s="64"/>
      <c r="K186" s="64"/>
      <c r="L186" s="64"/>
      <c r="M186" s="64"/>
      <c r="N186" s="64"/>
      <c r="O186" s="64"/>
      <c r="P186" s="63"/>
      <c r="Q186" s="63"/>
      <c r="R186" s="63"/>
      <c r="S186" s="63"/>
      <c r="T186" s="63"/>
      <c r="U186" s="63"/>
      <c r="V186" s="63"/>
    </row>
    <row r="187" spans="2:22" s="83" customFormat="1" ht="12" hidden="1" customHeight="1" x14ac:dyDescent="0.25">
      <c r="B187" s="63"/>
      <c r="C187" s="63"/>
      <c r="D187" s="63"/>
      <c r="E187" s="63"/>
      <c r="F187" s="63"/>
      <c r="G187" s="63"/>
      <c r="H187" s="64"/>
      <c r="I187" s="64"/>
      <c r="J187" s="64"/>
      <c r="K187" s="64"/>
      <c r="L187" s="64"/>
      <c r="M187" s="64"/>
      <c r="N187" s="64"/>
      <c r="O187" s="64"/>
      <c r="P187" s="63"/>
      <c r="Q187" s="63"/>
      <c r="R187" s="63"/>
      <c r="S187" s="63"/>
      <c r="T187" s="63"/>
      <c r="U187" s="63"/>
      <c r="V187" s="63"/>
    </row>
    <row r="188" spans="2:22" s="83" customFormat="1" ht="12" hidden="1" customHeight="1" x14ac:dyDescent="0.25">
      <c r="B188" s="63"/>
      <c r="C188" s="63"/>
      <c r="D188" s="63"/>
      <c r="E188" s="63"/>
      <c r="F188" s="63"/>
      <c r="G188" s="63"/>
      <c r="H188" s="64"/>
      <c r="I188" s="64"/>
      <c r="J188" s="64"/>
      <c r="K188" s="64"/>
      <c r="L188" s="64"/>
      <c r="M188" s="64"/>
      <c r="N188" s="64"/>
      <c r="O188" s="64"/>
      <c r="P188" s="63"/>
      <c r="Q188" s="63"/>
      <c r="R188" s="63"/>
      <c r="S188" s="63"/>
      <c r="T188" s="63"/>
      <c r="U188" s="63"/>
      <c r="V188" s="63"/>
    </row>
    <row r="189" spans="2:22" s="83" customFormat="1" ht="12" hidden="1" customHeight="1" x14ac:dyDescent="0.25">
      <c r="B189" s="63"/>
      <c r="C189" s="63"/>
      <c r="D189" s="63"/>
      <c r="E189" s="63"/>
      <c r="F189" s="63"/>
      <c r="G189" s="63"/>
      <c r="H189" s="64"/>
      <c r="I189" s="64"/>
      <c r="J189" s="64"/>
      <c r="K189" s="64"/>
      <c r="L189" s="64"/>
      <c r="M189" s="64"/>
      <c r="N189" s="64"/>
      <c r="O189" s="64"/>
      <c r="P189" s="63"/>
      <c r="Q189" s="63"/>
      <c r="R189" s="63"/>
      <c r="S189" s="63"/>
      <c r="T189" s="63"/>
      <c r="U189" s="63"/>
      <c r="V189" s="63"/>
    </row>
    <row r="190" spans="2:22" ht="12" hidden="1" customHeight="1" x14ac:dyDescent="0.25"/>
    <row r="191" spans="2:22" ht="12" hidden="1" customHeight="1" x14ac:dyDescent="0.25"/>
    <row r="192" spans="2:22" ht="12" hidden="1" customHeight="1" x14ac:dyDescent="0.25"/>
    <row r="193" spans="2:22" ht="12" hidden="1" customHeight="1" x14ac:dyDescent="0.25"/>
    <row r="194" spans="2:22" s="83" customFormat="1" ht="12" hidden="1" customHeight="1" x14ac:dyDescent="0.25">
      <c r="B194" s="63"/>
      <c r="C194" s="63"/>
      <c r="D194" s="63"/>
      <c r="E194" s="63"/>
      <c r="F194" s="63"/>
      <c r="G194" s="63"/>
      <c r="H194" s="64"/>
      <c r="I194" s="64"/>
      <c r="J194" s="64"/>
      <c r="K194" s="64"/>
      <c r="L194" s="64"/>
      <c r="M194" s="64"/>
      <c r="N194" s="64"/>
      <c r="O194" s="64"/>
      <c r="P194" s="63"/>
      <c r="Q194" s="63"/>
      <c r="R194" s="63"/>
      <c r="S194" s="63"/>
      <c r="T194" s="63"/>
      <c r="U194" s="63"/>
      <c r="V194" s="63"/>
    </row>
    <row r="195" spans="2:22" s="83" customFormat="1" ht="12" hidden="1" customHeight="1" x14ac:dyDescent="0.25">
      <c r="B195" s="63"/>
      <c r="C195" s="63"/>
      <c r="D195" s="63"/>
      <c r="E195" s="63"/>
      <c r="F195" s="63"/>
      <c r="G195" s="63"/>
      <c r="H195" s="64"/>
      <c r="I195" s="64"/>
      <c r="J195" s="64"/>
      <c r="K195" s="64"/>
      <c r="L195" s="64"/>
      <c r="M195" s="64"/>
      <c r="N195" s="64"/>
      <c r="O195" s="64"/>
      <c r="P195" s="63"/>
      <c r="Q195" s="63"/>
      <c r="R195" s="63"/>
      <c r="S195" s="63"/>
      <c r="T195" s="63"/>
      <c r="U195" s="63"/>
      <c r="V195" s="63"/>
    </row>
    <row r="196" spans="2:22" s="83" customFormat="1" ht="12" hidden="1" customHeight="1" x14ac:dyDescent="0.25">
      <c r="B196" s="63"/>
      <c r="C196" s="63"/>
      <c r="D196" s="63"/>
      <c r="E196" s="63"/>
      <c r="F196" s="63"/>
      <c r="G196" s="63"/>
      <c r="H196" s="64"/>
      <c r="I196" s="64"/>
      <c r="J196" s="64"/>
      <c r="K196" s="64"/>
      <c r="L196" s="64"/>
      <c r="M196" s="64"/>
      <c r="N196" s="64"/>
      <c r="O196" s="64"/>
      <c r="P196" s="63"/>
      <c r="Q196" s="63"/>
      <c r="R196" s="63"/>
      <c r="S196" s="63"/>
      <c r="T196" s="63"/>
      <c r="U196" s="63"/>
      <c r="V196" s="63"/>
    </row>
    <row r="197" spans="2:22" s="83" customFormat="1" ht="12" hidden="1" customHeight="1" x14ac:dyDescent="0.25">
      <c r="B197" s="63"/>
      <c r="C197" s="63"/>
      <c r="D197" s="63"/>
      <c r="E197" s="63"/>
      <c r="F197" s="63"/>
      <c r="G197" s="63"/>
      <c r="H197" s="64"/>
      <c r="I197" s="64"/>
      <c r="J197" s="64"/>
      <c r="K197" s="64"/>
      <c r="L197" s="64"/>
      <c r="M197" s="64"/>
      <c r="N197" s="64"/>
      <c r="O197" s="64"/>
      <c r="P197" s="63"/>
      <c r="Q197" s="63"/>
      <c r="R197" s="63"/>
      <c r="S197" s="63"/>
      <c r="T197" s="63"/>
      <c r="U197" s="63"/>
      <c r="V197" s="63"/>
    </row>
    <row r="198" spans="2:22" s="83" customFormat="1" ht="12" hidden="1" customHeight="1" x14ac:dyDescent="0.25">
      <c r="B198" s="63"/>
      <c r="C198" s="63"/>
      <c r="D198" s="63"/>
      <c r="E198" s="63"/>
      <c r="F198" s="63"/>
      <c r="G198" s="63"/>
      <c r="H198" s="64"/>
      <c r="I198" s="64"/>
      <c r="J198" s="64"/>
      <c r="K198" s="64"/>
      <c r="L198" s="64"/>
      <c r="M198" s="64"/>
      <c r="N198" s="64"/>
      <c r="O198" s="64"/>
      <c r="P198" s="63"/>
      <c r="Q198" s="63"/>
      <c r="R198" s="63"/>
      <c r="S198" s="63"/>
      <c r="T198" s="63"/>
      <c r="U198" s="63"/>
      <c r="V198" s="63"/>
    </row>
    <row r="199" spans="2:22" s="83" customFormat="1" ht="12" hidden="1" customHeight="1" x14ac:dyDescent="0.25">
      <c r="B199" s="63"/>
      <c r="C199" s="63"/>
      <c r="D199" s="63"/>
      <c r="E199" s="63"/>
      <c r="F199" s="63"/>
      <c r="G199" s="63"/>
      <c r="H199" s="64"/>
      <c r="I199" s="64"/>
      <c r="J199" s="64"/>
      <c r="K199" s="64"/>
      <c r="L199" s="64"/>
      <c r="M199" s="64"/>
      <c r="N199" s="64"/>
      <c r="O199" s="64"/>
      <c r="P199" s="63"/>
      <c r="Q199" s="63"/>
      <c r="R199" s="63"/>
      <c r="S199" s="63"/>
      <c r="T199" s="63"/>
      <c r="U199" s="63"/>
      <c r="V199" s="63"/>
    </row>
    <row r="200" spans="2:22" s="83" customFormat="1" ht="12" hidden="1" customHeight="1" x14ac:dyDescent="0.25">
      <c r="B200" s="63"/>
      <c r="C200" s="63"/>
      <c r="D200" s="63"/>
      <c r="E200" s="63"/>
      <c r="F200" s="63"/>
      <c r="G200" s="63"/>
      <c r="H200" s="64"/>
      <c r="I200" s="64"/>
      <c r="J200" s="64"/>
      <c r="K200" s="64"/>
      <c r="L200" s="64"/>
      <c r="M200" s="64"/>
      <c r="N200" s="64"/>
      <c r="O200" s="64"/>
      <c r="P200" s="63"/>
      <c r="Q200" s="63"/>
      <c r="R200" s="63"/>
      <c r="S200" s="63"/>
      <c r="T200" s="63"/>
      <c r="U200" s="63"/>
      <c r="V200" s="63"/>
    </row>
    <row r="201" spans="2:22" s="83" customFormat="1" ht="12" hidden="1" customHeight="1" x14ac:dyDescent="0.25">
      <c r="B201" s="63"/>
      <c r="C201" s="63"/>
      <c r="D201" s="63"/>
      <c r="E201" s="63"/>
      <c r="F201" s="63"/>
      <c r="G201" s="63"/>
      <c r="H201" s="64"/>
      <c r="I201" s="64"/>
      <c r="J201" s="64"/>
      <c r="K201" s="64"/>
      <c r="L201" s="64"/>
      <c r="M201" s="64"/>
      <c r="N201" s="64"/>
      <c r="O201" s="64"/>
      <c r="P201" s="63"/>
      <c r="Q201" s="63"/>
      <c r="R201" s="63"/>
      <c r="S201" s="63"/>
      <c r="T201" s="63"/>
      <c r="U201" s="63"/>
      <c r="V201" s="63"/>
    </row>
    <row r="202" spans="2:22" s="83" customFormat="1" ht="12" hidden="1" customHeight="1" x14ac:dyDescent="0.25">
      <c r="B202" s="63"/>
      <c r="C202" s="63"/>
      <c r="D202" s="63"/>
      <c r="E202" s="63"/>
      <c r="F202" s="63"/>
      <c r="G202" s="63"/>
      <c r="H202" s="64"/>
      <c r="I202" s="64"/>
      <c r="J202" s="64"/>
      <c r="K202" s="64"/>
      <c r="L202" s="64"/>
      <c r="M202" s="64"/>
      <c r="N202" s="64"/>
      <c r="O202" s="64"/>
      <c r="P202" s="63"/>
      <c r="Q202" s="63"/>
      <c r="R202" s="63"/>
      <c r="S202" s="63"/>
      <c r="T202" s="63"/>
      <c r="U202" s="63"/>
      <c r="V202" s="63"/>
    </row>
    <row r="203" spans="2:22" s="83" customFormat="1" ht="12" hidden="1" customHeight="1" x14ac:dyDescent="0.25">
      <c r="B203" s="63"/>
      <c r="C203" s="63"/>
      <c r="D203" s="63"/>
      <c r="E203" s="63"/>
      <c r="F203" s="63"/>
      <c r="G203" s="63"/>
      <c r="H203" s="64"/>
      <c r="I203" s="64"/>
      <c r="J203" s="64"/>
      <c r="K203" s="64"/>
      <c r="L203" s="64"/>
      <c r="M203" s="64"/>
      <c r="N203" s="64"/>
      <c r="O203" s="64"/>
      <c r="P203" s="63"/>
      <c r="Q203" s="63"/>
      <c r="R203" s="63"/>
      <c r="S203" s="63"/>
      <c r="T203" s="63"/>
      <c r="U203" s="63"/>
      <c r="V203" s="63"/>
    </row>
    <row r="204" spans="2:22" s="83" customFormat="1" ht="12" hidden="1" customHeight="1" x14ac:dyDescent="0.25">
      <c r="B204" s="63"/>
      <c r="C204" s="63"/>
      <c r="D204" s="63"/>
      <c r="E204" s="63"/>
      <c r="F204" s="63"/>
      <c r="G204" s="63"/>
      <c r="H204" s="64"/>
      <c r="I204" s="64"/>
      <c r="J204" s="64"/>
      <c r="K204" s="64"/>
      <c r="L204" s="64"/>
      <c r="M204" s="64"/>
      <c r="N204" s="64"/>
      <c r="O204" s="64"/>
      <c r="P204" s="63"/>
      <c r="Q204" s="63"/>
      <c r="R204" s="63"/>
      <c r="S204" s="63"/>
      <c r="T204" s="63"/>
      <c r="U204" s="63"/>
      <c r="V204" s="63"/>
    </row>
    <row r="205" spans="2:22" s="83" customFormat="1" ht="12" hidden="1" customHeight="1" x14ac:dyDescent="0.25">
      <c r="B205" s="63"/>
      <c r="C205" s="63"/>
      <c r="D205" s="63"/>
      <c r="E205" s="63"/>
      <c r="F205" s="63"/>
      <c r="G205" s="63"/>
      <c r="H205" s="64"/>
      <c r="I205" s="64"/>
      <c r="J205" s="64"/>
      <c r="K205" s="64"/>
      <c r="L205" s="64"/>
      <c r="M205" s="64"/>
      <c r="N205" s="64"/>
      <c r="O205" s="64"/>
      <c r="P205" s="63"/>
      <c r="Q205" s="63"/>
      <c r="R205" s="63"/>
      <c r="S205" s="63"/>
      <c r="T205" s="63"/>
      <c r="U205" s="63"/>
      <c r="V205" s="63"/>
    </row>
    <row r="206" spans="2:22" s="83" customFormat="1" ht="12" hidden="1" customHeight="1" x14ac:dyDescent="0.25">
      <c r="B206" s="63"/>
      <c r="C206" s="63"/>
      <c r="D206" s="63"/>
      <c r="E206" s="63"/>
      <c r="F206" s="63"/>
      <c r="G206" s="63"/>
      <c r="H206" s="64"/>
      <c r="I206" s="64"/>
      <c r="J206" s="64"/>
      <c r="K206" s="64"/>
      <c r="L206" s="64"/>
      <c r="M206" s="64"/>
      <c r="N206" s="64"/>
      <c r="O206" s="64"/>
      <c r="P206" s="63"/>
      <c r="Q206" s="63"/>
      <c r="R206" s="63"/>
      <c r="S206" s="63"/>
      <c r="T206" s="63"/>
      <c r="U206" s="63"/>
      <c r="V206" s="63"/>
    </row>
    <row r="207" spans="2:22" s="83" customFormat="1" ht="12" hidden="1" customHeight="1" x14ac:dyDescent="0.25">
      <c r="B207" s="63"/>
      <c r="C207" s="63"/>
      <c r="D207" s="63"/>
      <c r="E207" s="63"/>
      <c r="F207" s="63"/>
      <c r="G207" s="63"/>
      <c r="H207" s="64"/>
      <c r="I207" s="64"/>
      <c r="J207" s="64"/>
      <c r="K207" s="64"/>
      <c r="L207" s="64"/>
      <c r="M207" s="64"/>
      <c r="N207" s="64"/>
      <c r="O207" s="64"/>
      <c r="P207" s="63"/>
      <c r="Q207" s="63"/>
      <c r="R207" s="63"/>
      <c r="S207" s="63"/>
      <c r="T207" s="63"/>
      <c r="U207" s="63"/>
      <c r="V207" s="63"/>
    </row>
    <row r="208" spans="2:22" s="83" customFormat="1" ht="12" hidden="1" customHeight="1" x14ac:dyDescent="0.25">
      <c r="B208" s="63"/>
      <c r="C208" s="63"/>
      <c r="D208" s="63"/>
      <c r="E208" s="63"/>
      <c r="F208" s="63"/>
      <c r="G208" s="63"/>
      <c r="H208" s="64"/>
      <c r="I208" s="64"/>
      <c r="J208" s="64"/>
      <c r="K208" s="64"/>
      <c r="L208" s="64"/>
      <c r="M208" s="64"/>
      <c r="N208" s="64"/>
      <c r="O208" s="64"/>
      <c r="P208" s="63"/>
      <c r="Q208" s="63"/>
      <c r="R208" s="63"/>
      <c r="S208" s="63"/>
      <c r="T208" s="63"/>
      <c r="U208" s="63"/>
      <c r="V208" s="63"/>
    </row>
    <row r="209" spans="2:22" s="83" customFormat="1" ht="12" hidden="1" customHeight="1" x14ac:dyDescent="0.25">
      <c r="B209" s="63"/>
      <c r="C209" s="63"/>
      <c r="D209" s="63"/>
      <c r="E209" s="63"/>
      <c r="F209" s="63"/>
      <c r="G209" s="63"/>
      <c r="H209" s="64"/>
      <c r="I209" s="64"/>
      <c r="J209" s="64"/>
      <c r="K209" s="64"/>
      <c r="L209" s="64"/>
      <c r="M209" s="64"/>
      <c r="N209" s="64"/>
      <c r="O209" s="64"/>
      <c r="P209" s="63"/>
      <c r="Q209" s="63"/>
      <c r="R209" s="63"/>
      <c r="S209" s="63"/>
      <c r="T209" s="63"/>
      <c r="U209" s="63"/>
      <c r="V209" s="63"/>
    </row>
    <row r="210" spans="2:22" s="83" customFormat="1" ht="12" hidden="1" customHeight="1" x14ac:dyDescent="0.25">
      <c r="B210" s="63"/>
      <c r="C210" s="63"/>
      <c r="D210" s="63"/>
      <c r="E210" s="63"/>
      <c r="F210" s="63"/>
      <c r="G210" s="63"/>
      <c r="H210" s="64"/>
      <c r="I210" s="64"/>
      <c r="J210" s="64"/>
      <c r="K210" s="64"/>
      <c r="L210" s="64"/>
      <c r="M210" s="64"/>
      <c r="N210" s="64"/>
      <c r="O210" s="64"/>
      <c r="P210" s="63"/>
      <c r="Q210" s="63"/>
      <c r="R210" s="63"/>
      <c r="S210" s="63"/>
      <c r="T210" s="63"/>
      <c r="U210" s="63"/>
      <c r="V210" s="63"/>
    </row>
    <row r="211" spans="2:22" s="83" customFormat="1" ht="12" hidden="1" customHeight="1" x14ac:dyDescent="0.25">
      <c r="B211" s="63"/>
      <c r="C211" s="63"/>
      <c r="D211" s="63"/>
      <c r="E211" s="63"/>
      <c r="F211" s="63"/>
      <c r="G211" s="63"/>
      <c r="H211" s="64"/>
      <c r="I211" s="64"/>
      <c r="J211" s="64"/>
      <c r="K211" s="64"/>
      <c r="L211" s="64"/>
      <c r="M211" s="64"/>
      <c r="N211" s="64"/>
      <c r="O211" s="64"/>
      <c r="P211" s="63"/>
      <c r="Q211" s="63"/>
      <c r="R211" s="63"/>
      <c r="S211" s="63"/>
      <c r="T211" s="63"/>
      <c r="U211" s="63"/>
      <c r="V211" s="63"/>
    </row>
    <row r="212" spans="2:22" s="83" customFormat="1" ht="12" hidden="1" customHeight="1" x14ac:dyDescent="0.25">
      <c r="B212" s="63"/>
      <c r="C212" s="63"/>
      <c r="D212" s="63"/>
      <c r="E212" s="63"/>
      <c r="F212" s="63"/>
      <c r="G212" s="63"/>
      <c r="H212" s="64"/>
      <c r="I212" s="64"/>
      <c r="J212" s="64"/>
      <c r="K212" s="64"/>
      <c r="L212" s="64"/>
      <c r="M212" s="64"/>
      <c r="N212" s="64"/>
      <c r="O212" s="64"/>
      <c r="P212" s="63"/>
      <c r="Q212" s="63"/>
      <c r="R212" s="63"/>
      <c r="S212" s="63"/>
      <c r="T212" s="63"/>
      <c r="U212" s="63"/>
      <c r="V212" s="63"/>
    </row>
    <row r="213" spans="2:22" s="83" customFormat="1" ht="12" hidden="1" customHeight="1" x14ac:dyDescent="0.25">
      <c r="B213" s="63"/>
      <c r="C213" s="63"/>
      <c r="D213" s="63"/>
      <c r="E213" s="63"/>
      <c r="F213" s="63"/>
      <c r="G213" s="63"/>
      <c r="H213" s="64"/>
      <c r="I213" s="64"/>
      <c r="J213" s="64"/>
      <c r="K213" s="64"/>
      <c r="L213" s="64"/>
      <c r="M213" s="64"/>
      <c r="N213" s="64"/>
      <c r="O213" s="64"/>
      <c r="P213" s="63"/>
      <c r="Q213" s="63"/>
      <c r="R213" s="63"/>
      <c r="S213" s="63"/>
      <c r="T213" s="63"/>
      <c r="U213" s="63"/>
      <c r="V213" s="63"/>
    </row>
    <row r="214" spans="2:22" s="83" customFormat="1" ht="12" hidden="1" customHeight="1" x14ac:dyDescent="0.25">
      <c r="B214" s="63"/>
      <c r="C214" s="63"/>
      <c r="D214" s="63"/>
      <c r="E214" s="63"/>
      <c r="F214" s="63"/>
      <c r="G214" s="63"/>
      <c r="H214" s="64"/>
      <c r="I214" s="64"/>
      <c r="J214" s="64"/>
      <c r="K214" s="64"/>
      <c r="L214" s="64"/>
      <c r="M214" s="64"/>
      <c r="N214" s="64"/>
      <c r="O214" s="64"/>
      <c r="P214" s="63"/>
      <c r="Q214" s="63"/>
      <c r="R214" s="63"/>
      <c r="S214" s="63"/>
      <c r="T214" s="63"/>
      <c r="U214" s="63"/>
      <c r="V214" s="63"/>
    </row>
    <row r="215" spans="2:22" s="83" customFormat="1" ht="12" hidden="1" customHeight="1" x14ac:dyDescent="0.25">
      <c r="B215" s="63"/>
      <c r="C215" s="63"/>
      <c r="D215" s="63"/>
      <c r="E215" s="63"/>
      <c r="F215" s="63"/>
      <c r="G215" s="63"/>
      <c r="H215" s="64"/>
      <c r="I215" s="64"/>
      <c r="J215" s="64"/>
      <c r="K215" s="64"/>
      <c r="L215" s="64"/>
      <c r="M215" s="64"/>
      <c r="N215" s="64"/>
      <c r="O215" s="64"/>
      <c r="P215" s="63"/>
      <c r="Q215" s="63"/>
      <c r="R215" s="63"/>
      <c r="S215" s="63"/>
      <c r="T215" s="63"/>
      <c r="U215" s="63"/>
      <c r="V215" s="63"/>
    </row>
    <row r="216" spans="2:22" s="83" customFormat="1" ht="12" hidden="1" customHeight="1" x14ac:dyDescent="0.25">
      <c r="B216" s="63"/>
      <c r="C216" s="63"/>
      <c r="D216" s="63"/>
      <c r="E216" s="63"/>
      <c r="F216" s="63"/>
      <c r="G216" s="63"/>
      <c r="H216" s="64"/>
      <c r="I216" s="64"/>
      <c r="J216" s="64"/>
      <c r="K216" s="64"/>
      <c r="L216" s="64"/>
      <c r="M216" s="64"/>
      <c r="N216" s="64"/>
      <c r="O216" s="64"/>
      <c r="P216" s="63"/>
      <c r="Q216" s="63"/>
      <c r="R216" s="63"/>
      <c r="S216" s="63"/>
      <c r="T216" s="63"/>
      <c r="U216" s="63"/>
      <c r="V216" s="63"/>
    </row>
    <row r="217" spans="2:22" s="83" customFormat="1" ht="12" hidden="1" customHeight="1" x14ac:dyDescent="0.25">
      <c r="B217" s="63"/>
      <c r="C217" s="63"/>
      <c r="D217" s="63"/>
      <c r="E217" s="63"/>
      <c r="F217" s="63"/>
      <c r="G217" s="63"/>
      <c r="H217" s="64"/>
      <c r="I217" s="64"/>
      <c r="J217" s="64"/>
      <c r="K217" s="64"/>
      <c r="L217" s="64"/>
      <c r="M217" s="64"/>
      <c r="N217" s="64"/>
      <c r="O217" s="64"/>
      <c r="P217" s="63"/>
      <c r="Q217" s="63"/>
      <c r="R217" s="63"/>
      <c r="S217" s="63"/>
      <c r="T217" s="63"/>
      <c r="U217" s="63"/>
      <c r="V217" s="63"/>
    </row>
    <row r="218" spans="2:22" s="83" customFormat="1" ht="12" hidden="1" customHeight="1" x14ac:dyDescent="0.25">
      <c r="B218" s="63"/>
      <c r="C218" s="63"/>
      <c r="D218" s="63"/>
      <c r="E218" s="63"/>
      <c r="F218" s="63"/>
      <c r="G218" s="63"/>
      <c r="H218" s="64"/>
      <c r="I218" s="64"/>
      <c r="J218" s="64"/>
      <c r="K218" s="64"/>
      <c r="L218" s="64"/>
      <c r="M218" s="64"/>
      <c r="N218" s="64"/>
      <c r="O218" s="64"/>
      <c r="P218" s="63"/>
      <c r="Q218" s="63"/>
      <c r="R218" s="63"/>
      <c r="S218" s="63"/>
      <c r="T218" s="63"/>
      <c r="U218" s="63"/>
      <c r="V218" s="63"/>
    </row>
    <row r="219" spans="2:22" s="83" customFormat="1" ht="12" hidden="1" customHeight="1" x14ac:dyDescent="0.25">
      <c r="B219" s="63"/>
      <c r="C219" s="63"/>
      <c r="D219" s="63"/>
      <c r="E219" s="63"/>
      <c r="F219" s="63"/>
      <c r="G219" s="63"/>
      <c r="H219" s="64"/>
      <c r="I219" s="64"/>
      <c r="J219" s="64"/>
      <c r="K219" s="64"/>
      <c r="L219" s="64"/>
      <c r="M219" s="64"/>
      <c r="N219" s="64"/>
      <c r="O219" s="64"/>
      <c r="P219" s="63"/>
      <c r="Q219" s="63"/>
      <c r="R219" s="63"/>
      <c r="S219" s="63"/>
      <c r="T219" s="63"/>
      <c r="U219" s="63"/>
      <c r="V219" s="63"/>
    </row>
    <row r="220" spans="2:22" s="83" customFormat="1" ht="12" hidden="1" customHeight="1" x14ac:dyDescent="0.25">
      <c r="B220" s="63"/>
      <c r="C220" s="63"/>
      <c r="D220" s="63"/>
      <c r="E220" s="63"/>
      <c r="F220" s="63"/>
      <c r="G220" s="63"/>
      <c r="H220" s="64"/>
      <c r="I220" s="64"/>
      <c r="J220" s="64"/>
      <c r="K220" s="64"/>
      <c r="L220" s="64"/>
      <c r="M220" s="64"/>
      <c r="N220" s="64"/>
      <c r="O220" s="64"/>
      <c r="P220" s="63"/>
      <c r="Q220" s="63"/>
      <c r="R220" s="63"/>
      <c r="S220" s="63"/>
      <c r="T220" s="63"/>
      <c r="U220" s="63"/>
      <c r="V220" s="63"/>
    </row>
    <row r="221" spans="2:22" s="83" customFormat="1" ht="12" hidden="1" customHeight="1" x14ac:dyDescent="0.25">
      <c r="B221" s="63"/>
      <c r="C221" s="63"/>
      <c r="D221" s="63"/>
      <c r="E221" s="63"/>
      <c r="F221" s="63"/>
      <c r="G221" s="63"/>
      <c r="H221" s="64"/>
      <c r="I221" s="64"/>
      <c r="J221" s="64"/>
      <c r="K221" s="64"/>
      <c r="L221" s="64"/>
      <c r="M221" s="64"/>
      <c r="N221" s="64"/>
      <c r="O221" s="64"/>
      <c r="P221" s="63"/>
      <c r="Q221" s="63"/>
      <c r="R221" s="63"/>
      <c r="S221" s="63"/>
      <c r="T221" s="63"/>
      <c r="U221" s="63"/>
      <c r="V221" s="63"/>
    </row>
    <row r="222" spans="2:22" s="83" customFormat="1" ht="12" hidden="1" customHeight="1" x14ac:dyDescent="0.25">
      <c r="B222" s="63"/>
      <c r="C222" s="63"/>
      <c r="D222" s="63"/>
      <c r="E222" s="63"/>
      <c r="F222" s="63"/>
      <c r="G222" s="63"/>
      <c r="H222" s="64"/>
      <c r="I222" s="64"/>
      <c r="J222" s="64"/>
      <c r="K222" s="64"/>
      <c r="L222" s="64"/>
      <c r="M222" s="64"/>
      <c r="N222" s="64"/>
      <c r="O222" s="64"/>
      <c r="P222" s="63"/>
      <c r="Q222" s="63"/>
      <c r="R222" s="63"/>
      <c r="S222" s="63"/>
      <c r="T222" s="63"/>
      <c r="U222" s="63"/>
      <c r="V222" s="63"/>
    </row>
    <row r="223" spans="2:22" s="83" customFormat="1" ht="12" hidden="1" customHeight="1" x14ac:dyDescent="0.25">
      <c r="B223" s="63"/>
      <c r="C223" s="63"/>
      <c r="D223" s="63"/>
      <c r="E223" s="63"/>
      <c r="F223" s="63"/>
      <c r="G223" s="63"/>
      <c r="H223" s="64"/>
      <c r="I223" s="64"/>
      <c r="J223" s="64"/>
      <c r="K223" s="64"/>
      <c r="L223" s="64"/>
      <c r="M223" s="64"/>
      <c r="N223" s="64"/>
      <c r="O223" s="64"/>
      <c r="P223" s="63"/>
      <c r="Q223" s="63"/>
      <c r="R223" s="63"/>
      <c r="S223" s="63"/>
      <c r="T223" s="63"/>
      <c r="U223" s="63"/>
      <c r="V223" s="63"/>
    </row>
    <row r="224" spans="2:22" s="83" customFormat="1" ht="12" hidden="1" customHeight="1" x14ac:dyDescent="0.25">
      <c r="B224" s="63"/>
      <c r="C224" s="63"/>
      <c r="D224" s="63"/>
      <c r="E224" s="63"/>
      <c r="F224" s="63"/>
      <c r="G224" s="63"/>
      <c r="H224" s="64"/>
      <c r="I224" s="64"/>
      <c r="J224" s="64"/>
      <c r="K224" s="64"/>
      <c r="L224" s="64"/>
      <c r="M224" s="64"/>
      <c r="N224" s="64"/>
      <c r="O224" s="64"/>
      <c r="P224" s="63"/>
      <c r="Q224" s="63"/>
      <c r="R224" s="63"/>
      <c r="S224" s="63"/>
      <c r="T224" s="63"/>
      <c r="U224" s="63"/>
      <c r="V224" s="63"/>
    </row>
    <row r="225" spans="2:22" s="83" customFormat="1" ht="12" hidden="1" customHeight="1" x14ac:dyDescent="0.25">
      <c r="B225" s="63"/>
      <c r="C225" s="63"/>
      <c r="D225" s="63"/>
      <c r="E225" s="63"/>
      <c r="F225" s="63"/>
      <c r="G225" s="63"/>
      <c r="H225" s="64"/>
      <c r="I225" s="64"/>
      <c r="J225" s="64"/>
      <c r="K225" s="64"/>
      <c r="L225" s="64"/>
      <c r="M225" s="64"/>
      <c r="N225" s="64"/>
      <c r="O225" s="64"/>
      <c r="P225" s="63"/>
      <c r="Q225" s="63"/>
      <c r="R225" s="63"/>
      <c r="S225" s="63"/>
      <c r="T225" s="63"/>
      <c r="U225" s="63"/>
      <c r="V225" s="63"/>
    </row>
    <row r="226" spans="2:22" s="83" customFormat="1" ht="12" hidden="1" customHeight="1" x14ac:dyDescent="0.25">
      <c r="B226" s="63"/>
      <c r="C226" s="63"/>
      <c r="D226" s="63"/>
      <c r="E226" s="63"/>
      <c r="F226" s="63"/>
      <c r="G226" s="63"/>
      <c r="H226" s="64"/>
      <c r="I226" s="64"/>
      <c r="J226" s="64"/>
      <c r="K226" s="64"/>
      <c r="L226" s="64"/>
      <c r="M226" s="64"/>
      <c r="N226" s="64"/>
      <c r="O226" s="64"/>
      <c r="P226" s="63"/>
      <c r="Q226" s="63"/>
      <c r="R226" s="63"/>
      <c r="S226" s="63"/>
      <c r="T226" s="63"/>
      <c r="U226" s="63"/>
      <c r="V226" s="63"/>
    </row>
    <row r="227" spans="2:22" s="83" customFormat="1" ht="12" hidden="1" customHeight="1" x14ac:dyDescent="0.25">
      <c r="B227" s="63"/>
      <c r="C227" s="63"/>
      <c r="D227" s="63"/>
      <c r="E227" s="63"/>
      <c r="F227" s="63"/>
      <c r="G227" s="63"/>
      <c r="H227" s="64"/>
      <c r="I227" s="64"/>
      <c r="J227" s="64"/>
      <c r="K227" s="64"/>
      <c r="L227" s="64"/>
      <c r="M227" s="64"/>
      <c r="N227" s="64"/>
      <c r="O227" s="64"/>
      <c r="P227" s="63"/>
      <c r="Q227" s="63"/>
      <c r="R227" s="63"/>
      <c r="S227" s="63"/>
      <c r="T227" s="63"/>
      <c r="U227" s="63"/>
      <c r="V227" s="63"/>
    </row>
    <row r="228" spans="2:22" s="83" customFormat="1" ht="12" hidden="1" customHeight="1" x14ac:dyDescent="0.25">
      <c r="B228" s="63"/>
      <c r="C228" s="63"/>
      <c r="D228" s="63"/>
      <c r="E228" s="63"/>
      <c r="F228" s="63"/>
      <c r="G228" s="63"/>
      <c r="H228" s="64"/>
      <c r="I228" s="64"/>
      <c r="J228" s="64"/>
      <c r="K228" s="64"/>
      <c r="L228" s="64"/>
      <c r="M228" s="64"/>
      <c r="N228" s="64"/>
      <c r="O228" s="64"/>
      <c r="P228" s="63"/>
      <c r="Q228" s="63"/>
      <c r="R228" s="63"/>
      <c r="S228" s="63"/>
      <c r="T228" s="63"/>
      <c r="U228" s="63"/>
      <c r="V228" s="63"/>
    </row>
    <row r="229" spans="2:22" s="83" customFormat="1" ht="12" hidden="1" customHeight="1" x14ac:dyDescent="0.25">
      <c r="B229" s="63"/>
      <c r="C229" s="63"/>
      <c r="D229" s="63"/>
      <c r="E229" s="63"/>
      <c r="F229" s="63"/>
      <c r="G229" s="63"/>
      <c r="H229" s="64"/>
      <c r="I229" s="64"/>
      <c r="J229" s="64"/>
      <c r="K229" s="64"/>
      <c r="L229" s="64"/>
      <c r="M229" s="64"/>
      <c r="N229" s="64"/>
      <c r="O229" s="64"/>
      <c r="P229" s="63"/>
      <c r="Q229" s="63"/>
      <c r="R229" s="63"/>
      <c r="S229" s="63"/>
      <c r="T229" s="63"/>
      <c r="U229" s="63"/>
      <c r="V229" s="63"/>
    </row>
    <row r="230" spans="2:22" s="83" customFormat="1" ht="12" hidden="1" customHeight="1" x14ac:dyDescent="0.25">
      <c r="B230" s="63"/>
      <c r="C230" s="63"/>
      <c r="D230" s="63"/>
      <c r="E230" s="63"/>
      <c r="F230" s="63"/>
      <c r="G230" s="63"/>
      <c r="H230" s="64"/>
      <c r="I230" s="64"/>
      <c r="J230" s="64"/>
      <c r="K230" s="64"/>
      <c r="L230" s="64"/>
      <c r="M230" s="64"/>
      <c r="N230" s="64"/>
      <c r="O230" s="64"/>
      <c r="P230" s="63"/>
      <c r="Q230" s="63"/>
      <c r="R230" s="63"/>
      <c r="S230" s="63"/>
      <c r="T230" s="63"/>
      <c r="U230" s="63"/>
      <c r="V230" s="63"/>
    </row>
    <row r="231" spans="2:22" s="83" customFormat="1" ht="12" hidden="1" customHeight="1" x14ac:dyDescent="0.25">
      <c r="B231" s="63"/>
      <c r="C231" s="63"/>
      <c r="D231" s="63"/>
      <c r="E231" s="63"/>
      <c r="F231" s="63"/>
      <c r="G231" s="63"/>
      <c r="H231" s="64"/>
      <c r="I231" s="64"/>
      <c r="J231" s="64"/>
      <c r="K231" s="64"/>
      <c r="L231" s="64"/>
      <c r="M231" s="64"/>
      <c r="N231" s="64"/>
      <c r="O231" s="64"/>
      <c r="P231" s="63"/>
      <c r="Q231" s="63"/>
      <c r="R231" s="63"/>
      <c r="S231" s="63"/>
      <c r="T231" s="63"/>
      <c r="U231" s="63"/>
      <c r="V231" s="63"/>
    </row>
    <row r="232" spans="2:22" s="83" customFormat="1" ht="12" hidden="1" customHeight="1" x14ac:dyDescent="0.25">
      <c r="B232" s="63"/>
      <c r="C232" s="63"/>
      <c r="D232" s="63"/>
      <c r="E232" s="63"/>
      <c r="F232" s="63"/>
      <c r="G232" s="63"/>
      <c r="H232" s="64"/>
      <c r="I232" s="64"/>
      <c r="J232" s="64"/>
      <c r="K232" s="64"/>
      <c r="L232" s="64"/>
      <c r="M232" s="64"/>
      <c r="N232" s="64"/>
      <c r="O232" s="64"/>
      <c r="P232" s="63"/>
      <c r="Q232" s="63"/>
      <c r="R232" s="63"/>
      <c r="S232" s="63"/>
      <c r="T232" s="63"/>
      <c r="U232" s="63"/>
      <c r="V232" s="63"/>
    </row>
    <row r="233" spans="2:22" s="83" customFormat="1" ht="12" hidden="1" customHeight="1" x14ac:dyDescent="0.25">
      <c r="B233" s="63"/>
      <c r="C233" s="63"/>
      <c r="D233" s="63"/>
      <c r="E233" s="63"/>
      <c r="F233" s="63"/>
      <c r="G233" s="63"/>
      <c r="H233" s="64"/>
      <c r="I233" s="64"/>
      <c r="J233" s="64"/>
      <c r="K233" s="64"/>
      <c r="L233" s="64"/>
      <c r="M233" s="64"/>
      <c r="N233" s="64"/>
      <c r="O233" s="64"/>
      <c r="P233" s="63"/>
      <c r="Q233" s="63"/>
      <c r="R233" s="63"/>
      <c r="S233" s="63"/>
      <c r="T233" s="63"/>
      <c r="U233" s="63"/>
      <c r="V233" s="63"/>
    </row>
    <row r="234" spans="2:22" s="83" customFormat="1" ht="12" hidden="1" customHeight="1" x14ac:dyDescent="0.25">
      <c r="B234" s="63"/>
      <c r="C234" s="63"/>
      <c r="D234" s="63"/>
      <c r="E234" s="63"/>
      <c r="F234" s="63"/>
      <c r="G234" s="63"/>
      <c r="H234" s="64"/>
      <c r="I234" s="64"/>
      <c r="J234" s="64"/>
      <c r="K234" s="64"/>
      <c r="L234" s="64"/>
      <c r="M234" s="64"/>
      <c r="N234" s="64"/>
      <c r="O234" s="64"/>
      <c r="P234" s="63"/>
      <c r="Q234" s="63"/>
      <c r="R234" s="63"/>
      <c r="S234" s="63"/>
      <c r="T234" s="63"/>
      <c r="U234" s="63"/>
      <c r="V234" s="63"/>
    </row>
    <row r="235" spans="2:22" s="83" customFormat="1" ht="12" hidden="1" customHeight="1" x14ac:dyDescent="0.25">
      <c r="B235" s="63"/>
      <c r="C235" s="63"/>
      <c r="D235" s="63"/>
      <c r="E235" s="63"/>
      <c r="F235" s="63"/>
      <c r="G235" s="63"/>
      <c r="H235" s="64"/>
      <c r="I235" s="64"/>
      <c r="J235" s="64"/>
      <c r="K235" s="64"/>
      <c r="L235" s="64"/>
      <c r="M235" s="64"/>
      <c r="N235" s="64"/>
      <c r="O235" s="64"/>
      <c r="P235" s="63"/>
      <c r="Q235" s="63"/>
      <c r="R235" s="63"/>
      <c r="S235" s="63"/>
      <c r="T235" s="63"/>
      <c r="U235" s="63"/>
      <c r="V235" s="63"/>
    </row>
    <row r="236" spans="2:22" s="83" customFormat="1" ht="12" hidden="1" customHeight="1" x14ac:dyDescent="0.25">
      <c r="B236" s="63"/>
      <c r="C236" s="63"/>
      <c r="D236" s="63"/>
      <c r="E236" s="63"/>
      <c r="F236" s="63"/>
      <c r="G236" s="63"/>
      <c r="H236" s="64"/>
      <c r="I236" s="64"/>
      <c r="J236" s="64"/>
      <c r="K236" s="64"/>
      <c r="L236" s="64"/>
      <c r="M236" s="64"/>
      <c r="N236" s="64"/>
      <c r="O236" s="64"/>
      <c r="P236" s="63"/>
      <c r="Q236" s="63"/>
      <c r="R236" s="63"/>
      <c r="S236" s="63"/>
      <c r="T236" s="63"/>
      <c r="U236" s="63"/>
      <c r="V236" s="63"/>
    </row>
    <row r="237" spans="2:22" s="83" customFormat="1" ht="12" hidden="1" customHeight="1" x14ac:dyDescent="0.25">
      <c r="B237" s="63"/>
      <c r="C237" s="63"/>
      <c r="D237" s="63"/>
      <c r="E237" s="63"/>
      <c r="F237" s="63"/>
      <c r="G237" s="63"/>
      <c r="H237" s="64"/>
      <c r="I237" s="64"/>
      <c r="J237" s="64"/>
      <c r="K237" s="64"/>
      <c r="L237" s="64"/>
      <c r="M237" s="64"/>
      <c r="N237" s="64"/>
      <c r="O237" s="64"/>
      <c r="P237" s="63"/>
      <c r="Q237" s="63"/>
      <c r="R237" s="63"/>
      <c r="S237" s="63"/>
      <c r="T237" s="63"/>
      <c r="U237" s="63"/>
      <c r="V237" s="63"/>
    </row>
    <row r="238" spans="2:22" ht="12" hidden="1" customHeight="1" x14ac:dyDescent="0.25"/>
    <row r="239" spans="2:22" ht="12" hidden="1" customHeight="1" x14ac:dyDescent="0.25"/>
    <row r="240" spans="2:22" ht="12" hidden="1" customHeight="1" x14ac:dyDescent="0.25"/>
    <row r="241" ht="12" hidden="1" customHeight="1" x14ac:dyDescent="0.25"/>
    <row r="242" ht="12" hidden="1" customHeight="1" x14ac:dyDescent="0.25"/>
    <row r="243" ht="12" hidden="1" customHeight="1" x14ac:dyDescent="0.25"/>
    <row r="244" ht="12" hidden="1" customHeight="1" x14ac:dyDescent="0.25"/>
    <row r="245" ht="12" hidden="1" customHeight="1" x14ac:dyDescent="0.25"/>
    <row r="246" ht="12" hidden="1" customHeight="1" x14ac:dyDescent="0.25"/>
    <row r="247" ht="12" hidden="1" customHeight="1" x14ac:dyDescent="0.25"/>
    <row r="248" ht="12" hidden="1" customHeight="1" x14ac:dyDescent="0.25"/>
    <row r="249" ht="12" hidden="1" customHeight="1" x14ac:dyDescent="0.25"/>
    <row r="250" ht="12" hidden="1" customHeight="1" x14ac:dyDescent="0.25"/>
    <row r="251" ht="12" hidden="1" customHeight="1" x14ac:dyDescent="0.25"/>
    <row r="252" ht="12" hidden="1" customHeight="1" x14ac:dyDescent="0.25"/>
    <row r="253" ht="12" hidden="1" customHeight="1" x14ac:dyDescent="0.25"/>
    <row r="254" ht="12" hidden="1" customHeight="1" x14ac:dyDescent="0.25"/>
    <row r="255" ht="12" hidden="1" customHeight="1" x14ac:dyDescent="0.25"/>
    <row r="256" ht="12" hidden="1" customHeight="1" x14ac:dyDescent="0.25"/>
    <row r="257" ht="12" hidden="1" customHeight="1" x14ac:dyDescent="0.25"/>
    <row r="258" ht="12" hidden="1" customHeight="1" x14ac:dyDescent="0.25"/>
    <row r="259" ht="12" hidden="1" customHeight="1" x14ac:dyDescent="0.25"/>
    <row r="260" ht="12" hidden="1" customHeight="1" x14ac:dyDescent="0.25"/>
    <row r="261" ht="12" hidden="1" customHeight="1" x14ac:dyDescent="0.25"/>
    <row r="262" ht="12" hidden="1" customHeight="1" x14ac:dyDescent="0.25"/>
    <row r="263" ht="12" hidden="1" customHeight="1" x14ac:dyDescent="0.25"/>
    <row r="264" ht="12" hidden="1" customHeight="1" x14ac:dyDescent="0.25"/>
    <row r="265" ht="12" hidden="1" customHeight="1" x14ac:dyDescent="0.25"/>
  </sheetData>
  <pageMargins left="0.7" right="0.7" top="0.75" bottom="0.75" header="0.3" footer="0.3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K71"/>
  <sheetViews>
    <sheetView showGridLines="0" zoomScaleNormal="100" zoomScaleSheetLayoutView="100" workbookViewId="0"/>
  </sheetViews>
  <sheetFormatPr defaultRowHeight="12.75" x14ac:dyDescent="0.2"/>
  <cols>
    <col min="1" max="1" width="39.140625" style="120" customWidth="1"/>
    <col min="2" max="14" width="7" style="143" customWidth="1"/>
    <col min="15" max="29" width="7.140625" style="143" customWidth="1"/>
    <col min="30" max="37" width="7.140625" style="120" customWidth="1"/>
    <col min="38" max="16384" width="9.140625" style="120"/>
  </cols>
  <sheetData>
    <row r="1" spans="1:37" x14ac:dyDescent="0.2">
      <c r="A1" s="118" t="s">
        <v>306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3" spans="1:37" ht="13.5" thickBot="1" x14ac:dyDescent="0.25">
      <c r="A3" s="121"/>
      <c r="B3" s="122" t="s">
        <v>313</v>
      </c>
      <c r="C3" s="122" t="s">
        <v>314</v>
      </c>
      <c r="D3" s="122" t="s">
        <v>315</v>
      </c>
      <c r="E3" s="122" t="s">
        <v>316</v>
      </c>
      <c r="F3" s="122" t="s">
        <v>317</v>
      </c>
      <c r="G3" s="122" t="s">
        <v>318</v>
      </c>
      <c r="H3" s="122" t="s">
        <v>319</v>
      </c>
      <c r="I3" s="122" t="s">
        <v>320</v>
      </c>
      <c r="J3" s="122" t="s">
        <v>321</v>
      </c>
      <c r="K3" s="122" t="s">
        <v>322</v>
      </c>
      <c r="L3" s="122" t="s">
        <v>323</v>
      </c>
      <c r="M3" s="122" t="s">
        <v>324</v>
      </c>
      <c r="N3" s="122" t="s">
        <v>325</v>
      </c>
      <c r="O3" s="122" t="s">
        <v>326</v>
      </c>
      <c r="P3" s="122" t="s">
        <v>327</v>
      </c>
      <c r="Q3" s="122" t="s">
        <v>328</v>
      </c>
      <c r="R3" s="122" t="s">
        <v>329</v>
      </c>
      <c r="S3" s="122" t="s">
        <v>330</v>
      </c>
      <c r="T3" s="122" t="s">
        <v>331</v>
      </c>
      <c r="U3" s="122" t="s">
        <v>332</v>
      </c>
      <c r="V3" s="122" t="s">
        <v>333</v>
      </c>
      <c r="W3" s="122" t="s">
        <v>334</v>
      </c>
      <c r="X3" s="122" t="s">
        <v>335</v>
      </c>
      <c r="Y3" s="122" t="s">
        <v>336</v>
      </c>
      <c r="Z3" s="122" t="s">
        <v>337</v>
      </c>
      <c r="AA3" s="122" t="s">
        <v>338</v>
      </c>
      <c r="AB3" s="122" t="s">
        <v>339</v>
      </c>
      <c r="AC3" s="122" t="s">
        <v>340</v>
      </c>
      <c r="AD3" s="122" t="s">
        <v>351</v>
      </c>
      <c r="AE3" s="122" t="s">
        <v>352</v>
      </c>
      <c r="AF3" s="122" t="s">
        <v>353</v>
      </c>
      <c r="AG3" s="122" t="s">
        <v>354</v>
      </c>
      <c r="AH3" s="122" t="s">
        <v>355</v>
      </c>
      <c r="AI3" s="122" t="s">
        <v>356</v>
      </c>
      <c r="AJ3" s="122" t="s">
        <v>357</v>
      </c>
      <c r="AK3" s="122" t="s">
        <v>358</v>
      </c>
    </row>
    <row r="4" spans="1:37" x14ac:dyDescent="0.2">
      <c r="A4" s="120" t="s">
        <v>341</v>
      </c>
      <c r="B4" s="123">
        <v>2290.4549400000001</v>
      </c>
      <c r="C4" s="123">
        <v>4591.1980100000001</v>
      </c>
      <c r="D4" s="123">
        <v>6808.61852</v>
      </c>
      <c r="E4" s="123">
        <v>9125.2492099999999</v>
      </c>
      <c r="F4" s="123">
        <v>2341.08014</v>
      </c>
      <c r="G4" s="123">
        <v>4542.7258200000006</v>
      </c>
      <c r="H4" s="123">
        <v>6773.9708700000001</v>
      </c>
      <c r="I4" s="123">
        <v>9177</v>
      </c>
      <c r="J4" s="123">
        <v>2873</v>
      </c>
      <c r="K4" s="123">
        <v>5892</v>
      </c>
      <c r="L4" s="123">
        <v>8744</v>
      </c>
      <c r="M4" s="123">
        <v>10499.6</v>
      </c>
      <c r="N4" s="123">
        <v>2135.1805470000004</v>
      </c>
      <c r="O4" s="123">
        <v>4788.0343920000005</v>
      </c>
      <c r="P4" s="123">
        <v>7728</v>
      </c>
      <c r="Q4" s="123">
        <v>10614</v>
      </c>
      <c r="R4" s="123">
        <v>2716.0439409999999</v>
      </c>
      <c r="S4" s="123">
        <v>5596.0002679999998</v>
      </c>
      <c r="T4" s="123">
        <v>8557.8620630000005</v>
      </c>
      <c r="U4" s="123">
        <v>11547</v>
      </c>
      <c r="V4" s="123">
        <v>2905.6426590000001</v>
      </c>
      <c r="W4" s="123">
        <v>5902.0611779999999</v>
      </c>
      <c r="X4" s="123">
        <v>8797.0706532200002</v>
      </c>
      <c r="Y4" s="123">
        <v>11968.388174197</v>
      </c>
      <c r="Z4" s="123">
        <v>3635</v>
      </c>
      <c r="AA4" s="123">
        <v>7477.283834928</v>
      </c>
      <c r="AB4" s="123">
        <v>11248.861972508001</v>
      </c>
      <c r="AC4" s="123">
        <v>14923</v>
      </c>
      <c r="AD4" s="124">
        <v>3651.3354315900006</v>
      </c>
      <c r="AE4" s="124">
        <v>7393</v>
      </c>
      <c r="AF4" s="124">
        <v>11245</v>
      </c>
      <c r="AG4" s="124">
        <v>15310</v>
      </c>
      <c r="AH4" s="124">
        <v>3909.0204453032502</v>
      </c>
      <c r="AI4" s="124">
        <v>7682</v>
      </c>
      <c r="AJ4" s="124">
        <v>11813</v>
      </c>
      <c r="AK4" s="124">
        <v>15921</v>
      </c>
    </row>
    <row r="5" spans="1:37" x14ac:dyDescent="0.2">
      <c r="A5" s="120" t="s">
        <v>2</v>
      </c>
      <c r="B5" s="125">
        <v>0.40849128043658084</v>
      </c>
      <c r="C5" s="125">
        <v>0.41671292316831138</v>
      </c>
      <c r="D5" s="125">
        <v>0.44320302340929818</v>
      </c>
      <c r="E5" s="125">
        <v>0.4475414866122196</v>
      </c>
      <c r="F5" s="125">
        <v>0.41486350437615632</v>
      </c>
      <c r="G5" s="125">
        <v>0.42878917308266179</v>
      </c>
      <c r="H5" s="125">
        <v>0.4387553856177116</v>
      </c>
      <c r="I5" s="125">
        <v>0.43218391459790251</v>
      </c>
      <c r="J5" s="125">
        <v>0.36316131664159507</v>
      </c>
      <c r="K5" s="125">
        <v>0.37971189826120533</v>
      </c>
      <c r="L5" s="125">
        <v>0.41699254358479515</v>
      </c>
      <c r="M5" s="125">
        <v>0.3879035387041303</v>
      </c>
      <c r="N5" s="125">
        <v>0.15132766216715662</v>
      </c>
      <c r="O5" s="125">
        <v>0.16522153023225422</v>
      </c>
      <c r="P5" s="125">
        <v>0.20651136294540232</v>
      </c>
      <c r="Q5" s="125">
        <v>0.23024823714412054</v>
      </c>
      <c r="R5" s="125">
        <v>0.22825816728936835</v>
      </c>
      <c r="S5" s="125">
        <v>0.29509556910645063</v>
      </c>
      <c r="T5" s="125">
        <v>0.29871926603333382</v>
      </c>
      <c r="U5" s="125">
        <v>0.27808131678743031</v>
      </c>
      <c r="V5" s="125">
        <v>0.24903916183880642</v>
      </c>
      <c r="W5" s="125">
        <v>0.26420439812062768</v>
      </c>
      <c r="X5" s="125">
        <v>0.21711061649082081</v>
      </c>
      <c r="Y5" s="125">
        <v>0.19221343190073867</v>
      </c>
      <c r="Z5" s="125">
        <v>0.13966172441886657</v>
      </c>
      <c r="AA5" s="125">
        <v>0.16185823659478635</v>
      </c>
      <c r="AB5" s="125">
        <v>0.1615337772377162</v>
      </c>
      <c r="AC5" s="125">
        <v>0.15633411074419543</v>
      </c>
      <c r="AD5" s="126">
        <v>0.11138019106232812</v>
      </c>
      <c r="AE5" s="126">
        <v>0.12625364466359332</v>
      </c>
      <c r="AF5" s="126">
        <v>0.13043562065160164</v>
      </c>
      <c r="AG5" s="126">
        <v>0.13798432587111237</v>
      </c>
      <c r="AH5" s="126">
        <v>0.17748193685034169</v>
      </c>
      <c r="AI5" s="126">
        <v>0.19511334793360066</v>
      </c>
      <c r="AJ5" s="126">
        <v>0.21800256301362719</v>
      </c>
      <c r="AK5" s="126">
        <v>0.22920327218460321</v>
      </c>
    </row>
    <row r="6" spans="1:37" x14ac:dyDescent="0.2">
      <c r="A6" s="120" t="s">
        <v>3</v>
      </c>
      <c r="B6" s="125">
        <v>0.34634328571073664</v>
      </c>
      <c r="C6" s="125">
        <v>0.36260284777447543</v>
      </c>
      <c r="D6" s="125">
        <v>0.39114564323060824</v>
      </c>
      <c r="E6" s="125">
        <v>0.37106916158378994</v>
      </c>
      <c r="F6" s="125">
        <v>0.3657630190507643</v>
      </c>
      <c r="G6" s="125">
        <v>0.3835119707825736</v>
      </c>
      <c r="H6" s="125">
        <v>0.39338176489755672</v>
      </c>
      <c r="I6" s="125">
        <v>0.38843727235735021</v>
      </c>
      <c r="J6" s="125">
        <v>0.32993039443155453</v>
      </c>
      <c r="K6" s="125">
        <v>0.35177618661720955</v>
      </c>
      <c r="L6" s="125">
        <v>0.39216528160547942</v>
      </c>
      <c r="M6" s="125">
        <v>0.34716109818038149</v>
      </c>
      <c r="N6" s="125">
        <v>7.6617187004668588E-2</v>
      </c>
      <c r="O6" s="125">
        <v>7.9095265327049358E-2</v>
      </c>
      <c r="P6" s="125">
        <v>0.125896954475854</v>
      </c>
      <c r="Q6" s="125">
        <v>0.1452664907136034</v>
      </c>
      <c r="R6" s="125">
        <v>0.15579913776140805</v>
      </c>
      <c r="S6" s="125">
        <v>0.23127936575166982</v>
      </c>
      <c r="T6" s="125">
        <v>0.24002060271148512</v>
      </c>
      <c r="U6" s="125">
        <v>0.21490170700876138</v>
      </c>
      <c r="V6" s="125">
        <v>0.19645314424908791</v>
      </c>
      <c r="W6" s="125">
        <v>0.21578069870786132</v>
      </c>
      <c r="X6" s="125">
        <v>0.16408677831088619</v>
      </c>
      <c r="Y6" s="125">
        <v>0.14201910277786967</v>
      </c>
      <c r="Z6" s="125">
        <v>8.2431445015271429E-2</v>
      </c>
      <c r="AA6" s="125">
        <v>0.10706411289078269</v>
      </c>
      <c r="AB6" s="125">
        <v>0.10068907741627721</v>
      </c>
      <c r="AC6" s="125">
        <v>9.3181954284556071E-2</v>
      </c>
      <c r="AD6" s="126">
        <v>3.8809491627979614E-2</v>
      </c>
      <c r="AE6" s="126">
        <v>5.115668816877466E-2</v>
      </c>
      <c r="AF6" s="126">
        <v>5.2332660096910351E-2</v>
      </c>
      <c r="AG6" s="126">
        <v>5.9014567381173118E-2</v>
      </c>
      <c r="AH6" s="126">
        <v>0.10195998300117255</v>
      </c>
      <c r="AI6" s="126">
        <v>0.11956733900487677</v>
      </c>
      <c r="AJ6" s="126">
        <v>0.13078348246993055</v>
      </c>
      <c r="AK6" s="126">
        <v>0.14274983247955461</v>
      </c>
    </row>
    <row r="7" spans="1:37" x14ac:dyDescent="0.2">
      <c r="A7" s="120" t="s">
        <v>4</v>
      </c>
      <c r="B7" s="127">
        <v>0.50229893201105258</v>
      </c>
      <c r="C7" s="127">
        <v>0.37127874476049227</v>
      </c>
      <c r="D7" s="127">
        <v>0.39316993094924485</v>
      </c>
      <c r="E7" s="127">
        <v>0.34172860539646438</v>
      </c>
      <c r="F7" s="127">
        <v>0.26089925184239665</v>
      </c>
      <c r="G7" s="127">
        <v>0.29508359334888484</v>
      </c>
      <c r="H7" s="127">
        <v>0.29887565847758846</v>
      </c>
      <c r="I7" s="127">
        <v>0.29113424547363986</v>
      </c>
      <c r="J7" s="127">
        <v>0.26249713163866295</v>
      </c>
      <c r="K7" s="127">
        <v>0.26018285353768839</v>
      </c>
      <c r="L7" s="127">
        <v>0.2862449528713355</v>
      </c>
      <c r="M7" s="127">
        <v>0.19478648026470721</v>
      </c>
      <c r="N7" s="127">
        <v>-0.19459285593887388</v>
      </c>
      <c r="O7" s="127">
        <v>-0.12380459667450423</v>
      </c>
      <c r="P7" s="127">
        <v>-4.0492392374132755E-2</v>
      </c>
      <c r="Q7" s="127">
        <v>1.5976820450512592E-2</v>
      </c>
      <c r="R7" s="127">
        <v>6.3589801595577339E-2</v>
      </c>
      <c r="S7" s="127">
        <v>0.14545974076127241</v>
      </c>
      <c r="T7" s="127">
        <v>0.17778549119454312</v>
      </c>
      <c r="U7" s="127">
        <v>0.14657106165818917</v>
      </c>
      <c r="V7" s="127">
        <v>0.16147549809697662</v>
      </c>
      <c r="W7" s="127">
        <v>0.18194488260475983</v>
      </c>
      <c r="X7" s="127">
        <v>0.13738765713476833</v>
      </c>
      <c r="Y7" s="127">
        <v>0.11215378943494834</v>
      </c>
      <c r="Z7" s="127">
        <v>5.6111462828434232E-2</v>
      </c>
      <c r="AA7" s="127">
        <v>7.0730399383829037E-2</v>
      </c>
      <c r="AB7" s="127">
        <v>6.5823603280253967E-2</v>
      </c>
      <c r="AC7" s="127">
        <v>5.0214155414609621E-2</v>
      </c>
      <c r="AD7" s="126">
        <v>1.2397131193750872E-2</v>
      </c>
      <c r="AE7" s="126">
        <v>1.2593966182024912E-2</v>
      </c>
      <c r="AF7" s="126">
        <v>2.4899475589478474E-2</v>
      </c>
      <c r="AG7" s="126">
        <v>1.7300609875372179E-2</v>
      </c>
      <c r="AH7" s="126">
        <v>6.5919739300765889E-2</v>
      </c>
      <c r="AI7" s="126">
        <v>6.1015211294709035E-2</v>
      </c>
      <c r="AJ7" s="126">
        <v>7.6135909261370274E-2</v>
      </c>
      <c r="AK7" s="126">
        <v>8.1266414165948264E-2</v>
      </c>
    </row>
    <row r="8" spans="1:37" x14ac:dyDescent="0.2">
      <c r="A8" s="120" t="s">
        <v>359</v>
      </c>
      <c r="B8" s="128">
        <v>159.4</v>
      </c>
      <c r="C8" s="128">
        <v>163.4</v>
      </c>
      <c r="D8" s="128">
        <v>167.2</v>
      </c>
      <c r="E8" s="128">
        <v>169.2</v>
      </c>
      <c r="F8" s="128">
        <v>196.5</v>
      </c>
      <c r="G8" s="128">
        <v>203</v>
      </c>
      <c r="H8" s="128">
        <v>213</v>
      </c>
      <c r="I8" s="128">
        <v>221</v>
      </c>
      <c r="J8" s="128">
        <v>282</v>
      </c>
      <c r="K8" s="128">
        <v>309</v>
      </c>
      <c r="L8" s="128">
        <v>329</v>
      </c>
      <c r="M8" s="128">
        <v>347</v>
      </c>
      <c r="N8" s="128">
        <v>243</v>
      </c>
      <c r="O8" s="128">
        <v>220</v>
      </c>
      <c r="P8" s="128">
        <v>213</v>
      </c>
      <c r="Q8" s="128">
        <v>240</v>
      </c>
      <c r="R8" s="128">
        <v>286</v>
      </c>
      <c r="S8" s="128">
        <v>325</v>
      </c>
      <c r="T8" s="128">
        <v>330</v>
      </c>
      <c r="U8" s="128">
        <v>318</v>
      </c>
      <c r="V8" s="128">
        <v>361</v>
      </c>
      <c r="W8" s="128">
        <v>406</v>
      </c>
      <c r="X8" s="128">
        <v>405</v>
      </c>
      <c r="Y8" s="128">
        <v>405</v>
      </c>
      <c r="Z8" s="128">
        <v>395</v>
      </c>
      <c r="AA8" s="128">
        <v>403.1</v>
      </c>
      <c r="AB8" s="128">
        <v>396</v>
      </c>
      <c r="AC8" s="128">
        <v>388</v>
      </c>
      <c r="AD8" s="129">
        <v>364</v>
      </c>
      <c r="AE8" s="129">
        <v>356</v>
      </c>
      <c r="AF8" s="129">
        <v>347</v>
      </c>
      <c r="AG8" s="129">
        <v>348</v>
      </c>
      <c r="AH8" s="129">
        <v>309.60000000000002</v>
      </c>
      <c r="AI8" s="129">
        <v>309</v>
      </c>
      <c r="AJ8" s="129">
        <v>304.39999999999998</v>
      </c>
      <c r="AK8" s="129">
        <v>284.39999999999998</v>
      </c>
    </row>
    <row r="9" spans="1:37" x14ac:dyDescent="0.2">
      <c r="A9" s="120" t="s">
        <v>5</v>
      </c>
      <c r="B9" s="128">
        <v>164.3380943350931</v>
      </c>
      <c r="C9" s="128">
        <v>200.76045467705714</v>
      </c>
      <c r="D9" s="128">
        <v>246.16520885649501</v>
      </c>
      <c r="E9" s="128">
        <v>245.8393133572294</v>
      </c>
      <c r="F9" s="128">
        <v>273.44044702374009</v>
      </c>
      <c r="G9" s="128">
        <v>304.69041162603116</v>
      </c>
      <c r="H9" s="128">
        <v>322.04463849428981</v>
      </c>
      <c r="I9" s="128">
        <v>326.72670807453414</v>
      </c>
      <c r="J9" s="128">
        <v>270.24434389140271</v>
      </c>
      <c r="K9" s="128">
        <v>351.27562797012899</v>
      </c>
      <c r="L9" s="128">
        <v>432.34549405306495</v>
      </c>
      <c r="M9" s="129">
        <v>386.80711646157948</v>
      </c>
      <c r="N9" s="129">
        <v>46.408721800704932</v>
      </c>
      <c r="O9" s="129">
        <v>42.723377330327239</v>
      </c>
      <c r="P9" s="129">
        <v>70.464026915113877</v>
      </c>
      <c r="Q9" s="129">
        <v>84.032504239683433</v>
      </c>
      <c r="R9" s="129">
        <v>97.369558720257842</v>
      </c>
      <c r="S9" s="129">
        <v>159.24749058643184</v>
      </c>
      <c r="T9" s="129">
        <v>170.65453839390773</v>
      </c>
      <c r="U9" s="129">
        <v>155.41612540053694</v>
      </c>
      <c r="V9" s="129">
        <v>159.48588810968445</v>
      </c>
      <c r="W9" s="129">
        <v>195.27347569625616</v>
      </c>
      <c r="X9" s="129">
        <v>161.81204586312663</v>
      </c>
      <c r="Y9" s="129">
        <v>139.17320993908658</v>
      </c>
      <c r="Z9" s="129">
        <v>70.170839064649243</v>
      </c>
      <c r="AA9" s="129">
        <v>90.94425395803475</v>
      </c>
      <c r="AB9" s="129">
        <v>83.725091684987348</v>
      </c>
      <c r="AC9" s="129">
        <v>75.907994371105005</v>
      </c>
      <c r="AD9" s="129">
        <v>29.989552308099988</v>
      </c>
      <c r="AE9" s="129">
        <v>38.892642165980668</v>
      </c>
      <c r="AF9" s="129">
        <v>38.665703009660248</v>
      </c>
      <c r="AG9" s="129">
        <v>41.727308665356034</v>
      </c>
      <c r="AH9" s="129">
        <v>68.808811113669506</v>
      </c>
      <c r="AI9" s="129">
        <v>84.76233485252385</v>
      </c>
      <c r="AJ9" s="129">
        <v>89.158077801295462</v>
      </c>
      <c r="AK9" s="129">
        <v>93.208430503892785</v>
      </c>
    </row>
    <row r="10" spans="1:37" x14ac:dyDescent="0.2">
      <c r="A10" s="120" t="s">
        <v>6</v>
      </c>
      <c r="B10" s="128">
        <v>193.82699578451431</v>
      </c>
      <c r="C10" s="128">
        <v>230.71930195404488</v>
      </c>
      <c r="D10" s="128">
        <v>278.92721473841658</v>
      </c>
      <c r="E10" s="128">
        <v>296.50346393115109</v>
      </c>
      <c r="F10" s="128">
        <v>310.1474347648774</v>
      </c>
      <c r="G10" s="128">
        <v>340.66198606721105</v>
      </c>
      <c r="H10" s="128">
        <v>359.19005952265042</v>
      </c>
      <c r="I10" s="128">
        <v>363.5233736515201</v>
      </c>
      <c r="J10" s="128">
        <v>297.46362687086668</v>
      </c>
      <c r="K10" s="128">
        <v>379.1715885947047</v>
      </c>
      <c r="L10" s="128">
        <v>459.71649130832571</v>
      </c>
      <c r="M10" s="129">
        <v>446.56015467255895</v>
      </c>
      <c r="N10" s="129">
        <v>91.662506140282829</v>
      </c>
      <c r="O10" s="129">
        <v>89.244555284305477</v>
      </c>
      <c r="P10" s="129">
        <v>115.58359213250517</v>
      </c>
      <c r="Q10" s="129">
        <v>133.19201055210101</v>
      </c>
      <c r="R10" s="129">
        <v>142.65417217710618</v>
      </c>
      <c r="S10" s="129">
        <v>203.18816039055989</v>
      </c>
      <c r="T10" s="129">
        <v>212.38926108173706</v>
      </c>
      <c r="U10" s="129">
        <v>201.10738720013856</v>
      </c>
      <c r="V10" s="129">
        <v>202.17661596494341</v>
      </c>
      <c r="W10" s="129">
        <v>239.09511566232024</v>
      </c>
      <c r="X10" s="129">
        <v>214.10081540161272</v>
      </c>
      <c r="Y10" s="129">
        <v>188.36170478329714</v>
      </c>
      <c r="Z10" s="129">
        <v>118.8888583218707</v>
      </c>
      <c r="AA10" s="129">
        <v>137.4884279767212</v>
      </c>
      <c r="AB10" s="129">
        <v>134.31874297086148</v>
      </c>
      <c r="AC10" s="129">
        <v>127.35307913958319</v>
      </c>
      <c r="AD10" s="129">
        <v>86.06765834422113</v>
      </c>
      <c r="AE10" s="129">
        <v>95.986233664148983</v>
      </c>
      <c r="AF10" s="129">
        <v>96.371653201960797</v>
      </c>
      <c r="AG10" s="129">
        <v>97.564293226384137</v>
      </c>
      <c r="AH10" s="129">
        <v>119.77562872566327</v>
      </c>
      <c r="AI10" s="129">
        <v>138.31756288454585</v>
      </c>
      <c r="AJ10" s="129">
        <v>148.61731089413092</v>
      </c>
      <c r="AK10" s="129">
        <v>149.65815998238196</v>
      </c>
    </row>
    <row r="11" spans="1:37" ht="13.5" thickBot="1" x14ac:dyDescent="0.25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2"/>
      <c r="AE11" s="132"/>
      <c r="AF11" s="132"/>
      <c r="AG11" s="132"/>
      <c r="AH11" s="132"/>
      <c r="AI11" s="132"/>
      <c r="AJ11" s="132"/>
      <c r="AK11" s="132"/>
    </row>
    <row r="12" spans="1:37" x14ac:dyDescent="0.2">
      <c r="A12" s="133" t="s">
        <v>7</v>
      </c>
      <c r="B12" s="127">
        <v>0</v>
      </c>
      <c r="C12" s="127">
        <v>2.7121535589619269E-2</v>
      </c>
      <c r="D12" s="127">
        <v>2.0927282564019111E-2</v>
      </c>
      <c r="E12" s="127">
        <v>4.3606363047074929E-2</v>
      </c>
      <c r="F12" s="127">
        <v>2.0233464716194655E-2</v>
      </c>
      <c r="G12" s="127">
        <v>1.1786830853340565E-2</v>
      </c>
      <c r="H12" s="127">
        <v>8.5993592468086456E-3</v>
      </c>
      <c r="I12" s="127">
        <v>0.17903458265338795</v>
      </c>
      <c r="J12" s="127">
        <v>0.20941753102853206</v>
      </c>
      <c r="K12" s="127">
        <v>0.15892539880725604</v>
      </c>
      <c r="L12" s="127">
        <v>0.31641922382885435</v>
      </c>
      <c r="M12" s="127">
        <v>0.34632781774020138</v>
      </c>
      <c r="N12" s="127">
        <v>0.37466983227961603</v>
      </c>
      <c r="O12" s="127">
        <v>0.34944518704624017</v>
      </c>
      <c r="P12" s="127">
        <v>0.29809761721752498</v>
      </c>
      <c r="Q12" s="127">
        <v>0.28620752306496222</v>
      </c>
      <c r="R12" s="127">
        <v>0.28022620206724674</v>
      </c>
      <c r="S12" s="127">
        <v>0.26547374010934643</v>
      </c>
      <c r="T12" s="127">
        <v>0.27764913172547684</v>
      </c>
      <c r="U12" s="127">
        <v>0.27127196688616112</v>
      </c>
      <c r="V12" s="127">
        <v>0.24453535990682101</v>
      </c>
      <c r="W12" s="127">
        <v>0.22900814988841914</v>
      </c>
      <c r="X12" s="127">
        <v>0.37868232385465345</v>
      </c>
      <c r="Y12" s="127">
        <v>0.43163374798364523</v>
      </c>
      <c r="Z12" s="127">
        <v>0.3996161450578341</v>
      </c>
      <c r="AA12" s="127">
        <v>0.42427428055665312</v>
      </c>
      <c r="AB12" s="127">
        <v>0.48190603307957525</v>
      </c>
      <c r="AC12" s="127">
        <v>0.41640337227788782</v>
      </c>
      <c r="AD12" s="126">
        <v>0.45417494880051917</v>
      </c>
      <c r="AE12" s="126">
        <v>0.46509743754101585</v>
      </c>
      <c r="AF12" s="126">
        <v>0.39679452957476069</v>
      </c>
      <c r="AG12" s="126">
        <v>0.40572144226775469</v>
      </c>
      <c r="AH12" s="126">
        <v>0.40556145302022112</v>
      </c>
      <c r="AI12" s="126">
        <v>0.37575531232907328</v>
      </c>
      <c r="AJ12" s="126">
        <v>0.36975101703212304</v>
      </c>
      <c r="AK12" s="126">
        <v>0.43755602791840958</v>
      </c>
    </row>
    <row r="13" spans="1:37" ht="13.5" thickBot="1" x14ac:dyDescent="0.25">
      <c r="A13" s="134" t="s">
        <v>8</v>
      </c>
      <c r="B13" s="135" t="s">
        <v>252</v>
      </c>
      <c r="C13" s="135" t="s">
        <v>252</v>
      </c>
      <c r="D13" s="135" t="s">
        <v>252</v>
      </c>
      <c r="E13" s="135" t="s">
        <v>252</v>
      </c>
      <c r="F13" s="135" t="s">
        <v>252</v>
      </c>
      <c r="G13" s="135" t="s">
        <v>252</v>
      </c>
      <c r="H13" s="135" t="s">
        <v>252</v>
      </c>
      <c r="I13" s="135">
        <v>9.0433787942281504E-2</v>
      </c>
      <c r="J13" s="135">
        <v>0.21808701716449433</v>
      </c>
      <c r="K13" s="135">
        <v>4.0085646031317604E-2</v>
      </c>
      <c r="L13" s="135">
        <v>0.10959588144668303</v>
      </c>
      <c r="M13" s="135">
        <v>0.18543607336525375</v>
      </c>
      <c r="N13" s="135">
        <v>0.23584372446032764</v>
      </c>
      <c r="O13" s="135">
        <v>0.26931855411959493</v>
      </c>
      <c r="P13" s="135">
        <v>0.53007975735476554</v>
      </c>
      <c r="Q13" s="135">
        <v>0.5513294452687868</v>
      </c>
      <c r="R13" s="135">
        <v>0.58426558511383786</v>
      </c>
      <c r="S13" s="135">
        <v>0.43630954735773908</v>
      </c>
      <c r="T13" s="135">
        <v>0.48161532525505657</v>
      </c>
      <c r="U13" s="135">
        <v>0.61899283589664544</v>
      </c>
      <c r="V13" s="135">
        <v>0.54342939205211072</v>
      </c>
      <c r="W13" s="135">
        <v>0.57486705388340587</v>
      </c>
      <c r="X13" s="135">
        <v>1.2257010439390521</v>
      </c>
      <c r="Y13" s="135">
        <v>1.4701996853093078</v>
      </c>
      <c r="Z13" s="135">
        <v>1.6864768389785707</v>
      </c>
      <c r="AA13" s="135">
        <v>1.9044526931413499</v>
      </c>
      <c r="AB13" s="135">
        <v>1.8439213564884511</v>
      </c>
      <c r="AC13" s="135">
        <v>1.8803413856426501</v>
      </c>
      <c r="AD13" s="135">
        <v>1.9327120130809763</v>
      </c>
      <c r="AE13" s="135">
        <v>2.1531953427388291</v>
      </c>
      <c r="AF13" s="135">
        <v>1.8656935603495968</v>
      </c>
      <c r="AG13" s="135">
        <v>1.7951880382533554</v>
      </c>
      <c r="AH13" s="135">
        <v>1.390132516459599</v>
      </c>
      <c r="AI13" s="135">
        <v>1.1364735526719736</v>
      </c>
      <c r="AJ13" s="135">
        <v>0.83295251593566044</v>
      </c>
      <c r="AK13" s="135">
        <v>0.66719183259265913</v>
      </c>
    </row>
    <row r="14" spans="1:37" x14ac:dyDescent="0.2">
      <c r="A14" s="13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</row>
    <row r="15" spans="1:37" ht="13.5" thickBot="1" x14ac:dyDescent="0.25">
      <c r="A15" s="136" t="s">
        <v>9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</row>
    <row r="16" spans="1:37" x14ac:dyDescent="0.2">
      <c r="A16" s="120" t="s">
        <v>10</v>
      </c>
      <c r="B16" s="138">
        <v>0.95933672623432842</v>
      </c>
      <c r="C16" s="138">
        <v>1.0021645700188735</v>
      </c>
      <c r="D16" s="138">
        <v>1.0771420374175567</v>
      </c>
      <c r="E16" s="138">
        <v>1.1857346159963058</v>
      </c>
      <c r="F16" s="138">
        <v>1.2607898378303439</v>
      </c>
      <c r="G16" s="138">
        <v>1.3043443351899335</v>
      </c>
      <c r="H16" s="138">
        <v>1.3898059703806591</v>
      </c>
      <c r="I16" s="138">
        <v>1.7688843715527127</v>
      </c>
      <c r="J16" s="138">
        <v>2.0272067975183266</v>
      </c>
      <c r="K16" s="138">
        <v>2.0505453085406451</v>
      </c>
      <c r="L16" s="138">
        <v>2.3164124175608598</v>
      </c>
      <c r="M16" s="138">
        <v>2.3467369810593066</v>
      </c>
      <c r="N16" s="138">
        <v>1.9684227758398829</v>
      </c>
      <c r="O16" s="138">
        <v>2.0588985709809329</v>
      </c>
      <c r="P16" s="138">
        <v>2.0773692538980049</v>
      </c>
      <c r="Q16" s="138">
        <v>2.08601200978323</v>
      </c>
      <c r="R16" s="138">
        <v>2.1739512750395895</v>
      </c>
      <c r="S16" s="138">
        <v>2.1462711966182679</v>
      </c>
      <c r="T16" s="138">
        <v>2.3159825990512584</v>
      </c>
      <c r="U16" s="138">
        <v>2.3191219760924664</v>
      </c>
      <c r="V16" s="138">
        <v>2.5279336813532871</v>
      </c>
      <c r="W16" s="138">
        <v>2.6614267007169246</v>
      </c>
      <c r="X16" s="138">
        <v>2.8505700377881884</v>
      </c>
      <c r="Y16" s="138">
        <v>2.8794462997868906</v>
      </c>
      <c r="Z16" s="138">
        <v>3.1049239841604939</v>
      </c>
      <c r="AA16" s="138">
        <v>2.8536870562578569</v>
      </c>
      <c r="AB16" s="138">
        <v>3.1616601942829052</v>
      </c>
      <c r="AC16" s="138">
        <v>3.0797297117003692</v>
      </c>
      <c r="AD16" s="138">
        <v>3.0885363192068787</v>
      </c>
      <c r="AE16" s="138">
        <v>2.9429589924909969</v>
      </c>
      <c r="AF16" s="138">
        <v>2.7206417088900503</v>
      </c>
      <c r="AG16" s="138">
        <v>2.717080522379792</v>
      </c>
      <c r="AH16" s="138">
        <v>2.5372381842140861</v>
      </c>
      <c r="AI16" s="138">
        <v>2.6468889572757131</v>
      </c>
      <c r="AJ16" s="138">
        <v>2.3382225366779186</v>
      </c>
      <c r="AK16" s="138">
        <v>1.7362527038103763</v>
      </c>
    </row>
    <row r="17" spans="1:37" x14ac:dyDescent="0.2">
      <c r="A17" s="120" t="s">
        <v>11</v>
      </c>
      <c r="B17" s="138">
        <v>9.1086651338119454E-2</v>
      </c>
      <c r="C17" s="138">
        <v>0.15747525702028944</v>
      </c>
      <c r="D17" s="138">
        <v>0.28110380810456304</v>
      </c>
      <c r="E17" s="138">
        <v>0.34471628010554123</v>
      </c>
      <c r="F17" s="138">
        <v>7.6188834782109804E-2</v>
      </c>
      <c r="G17" s="138">
        <v>0.17769725013797408</v>
      </c>
      <c r="H17" s="138">
        <v>0.27655083540600073</v>
      </c>
      <c r="I17" s="138">
        <v>0.37497043078913855</v>
      </c>
      <c r="J17" s="138">
        <v>0.10307034511843405</v>
      </c>
      <c r="K17" s="138">
        <v>0.25542432127102194</v>
      </c>
      <c r="L17" s="138">
        <v>0.46041454620365768</v>
      </c>
      <c r="M17" s="138">
        <v>0.38021935574063098</v>
      </c>
      <c r="N17" s="138">
        <v>-3.2300000000000002E-2</v>
      </c>
      <c r="O17" s="138">
        <v>-4.053258624647111E-2</v>
      </c>
      <c r="P17" s="138">
        <v>-1.3202069074223857E-2</v>
      </c>
      <c r="Q17" s="138">
        <v>3.5883004496255345E-2</v>
      </c>
      <c r="R17" s="138">
        <v>2.1949943616688228E-2</v>
      </c>
      <c r="S17" s="138">
        <v>9.8455302355596991E-2</v>
      </c>
      <c r="T17" s="138">
        <v>0.18462440279504572</v>
      </c>
      <c r="U17" s="138">
        <v>0.20941021418703956</v>
      </c>
      <c r="V17" s="138">
        <v>6.5469735133887569E-2</v>
      </c>
      <c r="W17" s="138">
        <v>0.16341863252960856</v>
      </c>
      <c r="X17" s="138">
        <v>0.2009206312023637</v>
      </c>
      <c r="Y17" s="138">
        <v>0.22652136247048094</v>
      </c>
      <c r="Z17" s="138">
        <v>2.8849898906886766E-2</v>
      </c>
      <c r="AA17" s="138">
        <v>7.5200000000000003E-2</v>
      </c>
      <c r="AB17" s="138">
        <v>0.10299999999999999</v>
      </c>
      <c r="AC17" s="138">
        <v>9.9400000000000002E-2</v>
      </c>
      <c r="AD17" s="138">
        <v>6.3234712254961987E-3</v>
      </c>
      <c r="AE17" s="138">
        <v>1.1946318257740549E-2</v>
      </c>
      <c r="AF17" s="138">
        <v>3.4918081964801319E-2</v>
      </c>
      <c r="AG17" s="138">
        <v>3.1492214868862542E-2</v>
      </c>
      <c r="AH17" s="138">
        <v>2.9013583673159704E-2</v>
      </c>
      <c r="AI17" s="138">
        <v>5.5444251768434531E-2</v>
      </c>
      <c r="AJ17" s="138">
        <v>0.10230281206557421</v>
      </c>
      <c r="AK17" s="138">
        <v>0.14096328508311326</v>
      </c>
    </row>
    <row r="18" spans="1:37" x14ac:dyDescent="0.2">
      <c r="A18" s="120" t="s">
        <v>12</v>
      </c>
      <c r="B18" s="138">
        <v>2.6545130633157835E-2</v>
      </c>
      <c r="C18" s="138">
        <v>8.8062237399828672E-2</v>
      </c>
      <c r="D18" s="138">
        <v>0.17177506521511438</v>
      </c>
      <c r="E18" s="138">
        <v>0.26448004330968766</v>
      </c>
      <c r="F18" s="138">
        <v>7.6638175328055808E-2</v>
      </c>
      <c r="G18" s="138">
        <v>0.22807695174261405</v>
      </c>
      <c r="H18" s="138">
        <v>0.33021274194168548</v>
      </c>
      <c r="I18" s="138">
        <v>0.42112586406785402</v>
      </c>
      <c r="J18" s="138">
        <v>4.1724765303576238E-2</v>
      </c>
      <c r="K18" s="138">
        <v>0.19758386468256123</v>
      </c>
      <c r="L18" s="138">
        <v>0.31503227299620962</v>
      </c>
      <c r="M18" s="138">
        <v>0.46398407546449044</v>
      </c>
      <c r="N18" s="138">
        <v>6.3765811756538698E-2</v>
      </c>
      <c r="O18" s="138">
        <v>0.15470212672930453</v>
      </c>
      <c r="P18" s="138">
        <v>0.20874396212615492</v>
      </c>
      <c r="Q18" s="138">
        <v>0.23263910146680838</v>
      </c>
      <c r="R18" s="138">
        <v>1.7139346780383383E-2</v>
      </c>
      <c r="S18" s="138">
        <v>7.4867343091098937E-2</v>
      </c>
      <c r="T18" s="138">
        <v>0.16796359618761927</v>
      </c>
      <c r="U18" s="138">
        <v>0.23878570638012384</v>
      </c>
      <c r="V18" s="138">
        <v>9.0484805311670441E-2</v>
      </c>
      <c r="W18" s="138">
        <v>0.1379096715178115</v>
      </c>
      <c r="X18" s="138">
        <v>0.24777118245895177</v>
      </c>
      <c r="Y18" s="138">
        <v>0.30119248406806615</v>
      </c>
      <c r="Z18" s="138">
        <v>8.3812773967168977E-2</v>
      </c>
      <c r="AA18" s="138">
        <v>0.13461044737559458</v>
      </c>
      <c r="AB18" s="138">
        <v>0.24880918748543898</v>
      </c>
      <c r="AC18" s="138">
        <v>0.30445316470262856</v>
      </c>
      <c r="AD18" s="138">
        <v>4.1834222191114517E-2</v>
      </c>
      <c r="AE18" s="138">
        <v>9.686300498093578E-2</v>
      </c>
      <c r="AF18" s="138">
        <v>0.17182562228359624</v>
      </c>
      <c r="AG18" s="138">
        <v>0.20331299835712552</v>
      </c>
      <c r="AH18" s="138">
        <v>7.2801511193825511E-2</v>
      </c>
      <c r="AI18" s="138">
        <v>0.17788245920072937</v>
      </c>
      <c r="AJ18" s="138">
        <v>0.2157270112120761</v>
      </c>
      <c r="AK18" s="138">
        <v>0.30129176279990344</v>
      </c>
    </row>
    <row r="19" spans="1:37" ht="13.5" thickBot="1" x14ac:dyDescent="0.25">
      <c r="A19" s="130" t="s">
        <v>342</v>
      </c>
      <c r="B19" s="139">
        <v>0</v>
      </c>
      <c r="C19" s="139">
        <v>5.6099999999999997E-2</v>
      </c>
      <c r="D19" s="139">
        <v>5.6099999999999997E-2</v>
      </c>
      <c r="E19" s="139">
        <v>0.114</v>
      </c>
      <c r="F19" s="139">
        <v>0</v>
      </c>
      <c r="G19" s="139">
        <v>6.0100000000000001E-2</v>
      </c>
      <c r="H19" s="139">
        <v>6.0100000000000001E-2</v>
      </c>
      <c r="I19" s="139">
        <v>0.1231</v>
      </c>
      <c r="J19" s="139">
        <v>0</v>
      </c>
      <c r="K19" s="139">
        <v>7.8600000000000003E-2</v>
      </c>
      <c r="L19" s="139">
        <v>7.8600000000000003E-2</v>
      </c>
      <c r="M19" s="139">
        <v>7.8600000000000003E-2</v>
      </c>
      <c r="N19" s="139" t="s">
        <v>252</v>
      </c>
      <c r="O19" s="139" t="s">
        <v>252</v>
      </c>
      <c r="P19" s="139" t="s">
        <v>252</v>
      </c>
      <c r="Q19" s="139">
        <v>7.1000000000000004E-3</v>
      </c>
      <c r="R19" s="139" t="s">
        <v>252</v>
      </c>
      <c r="S19" s="139" t="s">
        <v>252</v>
      </c>
      <c r="T19" s="139" t="s">
        <v>252</v>
      </c>
      <c r="U19" s="139">
        <v>6.3238049355191811E-2</v>
      </c>
      <c r="V19" s="139" t="s">
        <v>252</v>
      </c>
      <c r="W19" s="139" t="s">
        <v>252</v>
      </c>
      <c r="X19" s="139" t="s">
        <v>252</v>
      </c>
      <c r="Y19" s="139">
        <v>6.2704113318419741E-2</v>
      </c>
      <c r="Z19" s="139" t="s">
        <v>252</v>
      </c>
      <c r="AA19" s="139" t="s">
        <v>252</v>
      </c>
      <c r="AB19" s="139" t="s">
        <v>252</v>
      </c>
      <c r="AC19" s="139">
        <v>1.9300000000000001E-2</v>
      </c>
      <c r="AD19" s="139" t="s">
        <v>252</v>
      </c>
      <c r="AE19" s="139" t="s">
        <v>252</v>
      </c>
      <c r="AF19" s="139" t="s">
        <v>252</v>
      </c>
      <c r="AG19" s="139" t="s">
        <v>252</v>
      </c>
      <c r="AH19" s="139" t="s">
        <v>252</v>
      </c>
      <c r="AI19" s="139" t="s">
        <v>252</v>
      </c>
      <c r="AJ19" s="139" t="s">
        <v>252</v>
      </c>
      <c r="AK19" s="139" t="s">
        <v>252</v>
      </c>
    </row>
    <row r="20" spans="1:37" x14ac:dyDescent="0.2">
      <c r="A20" s="140"/>
      <c r="B20" s="140"/>
      <c r="C20" s="141"/>
      <c r="D20" s="142"/>
      <c r="E20" s="142"/>
      <c r="F20" s="140"/>
      <c r="H20" s="144"/>
      <c r="I20" s="144"/>
      <c r="J20" s="140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</row>
    <row r="21" spans="1:37" x14ac:dyDescent="0.2">
      <c r="A21" s="120" t="s">
        <v>343</v>
      </c>
    </row>
    <row r="22" spans="1:37" x14ac:dyDescent="0.2"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</row>
    <row r="23" spans="1:37" x14ac:dyDescent="0.2">
      <c r="C23" s="144"/>
      <c r="D23" s="144"/>
      <c r="E23" s="144"/>
      <c r="F23" s="144"/>
      <c r="G23" s="144"/>
      <c r="H23" s="144"/>
      <c r="I23" s="123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</row>
    <row r="24" spans="1:37" x14ac:dyDescent="0.2"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</row>
    <row r="25" spans="1:37" x14ac:dyDescent="0.2"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</row>
    <row r="26" spans="1:37" x14ac:dyDescent="0.2"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</row>
    <row r="27" spans="1:37" x14ac:dyDescent="0.2"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</row>
    <row r="28" spans="1:37" x14ac:dyDescent="0.2"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</row>
    <row r="29" spans="1:37" x14ac:dyDescent="0.2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</row>
    <row r="30" spans="1:37" x14ac:dyDescent="0.2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</row>
    <row r="31" spans="1:37" x14ac:dyDescent="0.2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</row>
    <row r="32" spans="1:37" x14ac:dyDescent="0.2"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</row>
    <row r="33" spans="2:29" x14ac:dyDescent="0.2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</row>
    <row r="34" spans="2:29" x14ac:dyDescent="0.2"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</row>
    <row r="35" spans="2:29" x14ac:dyDescent="0.2"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</row>
    <row r="36" spans="2:29" x14ac:dyDescent="0.2"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</row>
    <row r="37" spans="2:29" x14ac:dyDescent="0.2"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</row>
    <row r="38" spans="2:29" x14ac:dyDescent="0.2"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</row>
    <row r="39" spans="2:29" x14ac:dyDescent="0.2"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</row>
    <row r="40" spans="2:29" x14ac:dyDescent="0.2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</row>
    <row r="41" spans="2:29" x14ac:dyDescent="0.2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</row>
    <row r="42" spans="2:29" x14ac:dyDescent="0.2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</row>
    <row r="43" spans="2:29" x14ac:dyDescent="0.2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</row>
    <row r="44" spans="2:29" x14ac:dyDescent="0.2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</row>
    <row r="71" spans="8:15" x14ac:dyDescent="0.2">
      <c r="H71" s="146"/>
      <c r="I71" s="146"/>
      <c r="J71" s="146"/>
      <c r="K71" s="146"/>
      <c r="L71" s="146"/>
      <c r="M71" s="146"/>
      <c r="N71" s="146"/>
      <c r="O71" s="146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60"/>
  <sheetViews>
    <sheetView showGridLines="0" zoomScaleNormal="100" zoomScaleSheetLayoutView="100" workbookViewId="0">
      <selection activeCell="H19" sqref="H19"/>
    </sheetView>
  </sheetViews>
  <sheetFormatPr defaultRowHeight="12.75" x14ac:dyDescent="0.2"/>
  <cols>
    <col min="1" max="1" width="39.140625" style="120" customWidth="1"/>
    <col min="2" max="2" width="7.140625" style="143" customWidth="1"/>
    <col min="3" max="7" width="8.28515625" style="143" bestFit="1" customWidth="1"/>
    <col min="8" max="14" width="9.28515625" style="143" bestFit="1" customWidth="1"/>
    <col min="15" max="16384" width="9.140625" style="120"/>
  </cols>
  <sheetData>
    <row r="1" spans="1:14" x14ac:dyDescent="0.2">
      <c r="A1" s="118" t="s">
        <v>306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3" spans="1:14" ht="15.75" thickBot="1" x14ac:dyDescent="0.3">
      <c r="A3" s="157"/>
      <c r="B3" s="122" t="s">
        <v>381</v>
      </c>
      <c r="C3" s="122">
        <v>2006</v>
      </c>
      <c r="D3" s="122">
        <v>2007</v>
      </c>
      <c r="E3" s="122">
        <v>2008</v>
      </c>
      <c r="F3" s="122">
        <v>2009</v>
      </c>
      <c r="G3" s="122">
        <v>2010</v>
      </c>
      <c r="H3" s="122">
        <v>2011</v>
      </c>
      <c r="I3" s="122">
        <v>2012</v>
      </c>
      <c r="J3" s="122">
        <v>2013</v>
      </c>
      <c r="K3" s="122">
        <v>2014</v>
      </c>
      <c r="L3" s="122">
        <v>2015</v>
      </c>
      <c r="M3" s="122">
        <v>2016</v>
      </c>
      <c r="N3" s="122">
        <v>2017</v>
      </c>
    </row>
    <row r="4" spans="1:14" x14ac:dyDescent="0.2">
      <c r="A4" s="125" t="s">
        <v>382</v>
      </c>
      <c r="B4" s="123" t="s">
        <v>307</v>
      </c>
      <c r="C4" s="123">
        <v>9125.2000000000007</v>
      </c>
      <c r="D4" s="123">
        <v>9056.4</v>
      </c>
      <c r="E4" s="123">
        <v>8514</v>
      </c>
      <c r="F4" s="123">
        <v>8507</v>
      </c>
      <c r="G4" s="123">
        <v>9285.563924</v>
      </c>
      <c r="H4" s="123">
        <v>9759.8593990000008</v>
      </c>
      <c r="I4" s="123">
        <v>12184.200901</v>
      </c>
      <c r="J4" s="123">
        <v>12399.842214000004</v>
      </c>
      <c r="K4" s="123">
        <v>12556.190270999999</v>
      </c>
      <c r="L4" s="123">
        <v>12881.811597</v>
      </c>
      <c r="M4" s="123">
        <v>12985.082111</v>
      </c>
      <c r="N4" s="123">
        <v>13197.845688000001</v>
      </c>
    </row>
    <row r="5" spans="1:14" x14ac:dyDescent="0.2">
      <c r="A5" s="125" t="s">
        <v>383</v>
      </c>
      <c r="B5" s="125" t="s">
        <v>307</v>
      </c>
      <c r="C5" s="158">
        <v>9196.9022190000014</v>
      </c>
      <c r="D5" s="158">
        <v>9201.102288</v>
      </c>
      <c r="E5" s="158">
        <v>8486.4624710000007</v>
      </c>
      <c r="F5" s="158">
        <v>8492.6994859999995</v>
      </c>
      <c r="G5" s="158">
        <v>9500.9896420000405</v>
      </c>
      <c r="H5" s="158">
        <v>10172.247680999997</v>
      </c>
      <c r="I5" s="158">
        <v>12110.545423000005</v>
      </c>
      <c r="J5" s="158">
        <v>11839.519911000025</v>
      </c>
      <c r="K5" s="158">
        <v>12259.765239</v>
      </c>
      <c r="L5" s="158">
        <v>13028.912494999993</v>
      </c>
      <c r="M5" s="158">
        <v>12690.549857999991</v>
      </c>
      <c r="N5" s="158">
        <v>13051.009274000005</v>
      </c>
    </row>
    <row r="6" spans="1:14" x14ac:dyDescent="0.2">
      <c r="A6" s="125" t="s">
        <v>17</v>
      </c>
      <c r="B6" s="125" t="s">
        <v>309</v>
      </c>
      <c r="C6" s="158">
        <v>5612.79</v>
      </c>
      <c r="D6" s="158">
        <v>6970.482</v>
      </c>
      <c r="E6" s="158">
        <v>9885.625</v>
      </c>
      <c r="F6" s="158">
        <v>5404.098</v>
      </c>
      <c r="G6" s="158">
        <v>7290.6670000000004</v>
      </c>
      <c r="H6" s="158">
        <v>9027.7251283772584</v>
      </c>
      <c r="I6" s="158">
        <v>8675.9850000000006</v>
      </c>
      <c r="J6" s="158">
        <v>7864.5360000000001</v>
      </c>
      <c r="K6" s="158">
        <v>7793.9</v>
      </c>
      <c r="L6" s="158">
        <v>6076</v>
      </c>
      <c r="M6" s="158">
        <v>5587</v>
      </c>
      <c r="N6" s="158">
        <v>7659</v>
      </c>
    </row>
    <row r="7" spans="1:14" x14ac:dyDescent="0.2">
      <c r="A7" s="125" t="s">
        <v>27</v>
      </c>
      <c r="B7" s="127" t="s">
        <v>309</v>
      </c>
      <c r="C7" s="159">
        <v>2332.4929999999999</v>
      </c>
      <c r="D7" s="159">
        <v>2628.1550000000002</v>
      </c>
      <c r="E7" s="159">
        <v>3512.2359999999999</v>
      </c>
      <c r="F7" s="159">
        <v>1078.1379999999999</v>
      </c>
      <c r="G7" s="159">
        <v>1392.1310000000001</v>
      </c>
      <c r="H7" s="159">
        <v>1407.8123481093248</v>
      </c>
      <c r="I7" s="159">
        <v>967.96900000000005</v>
      </c>
      <c r="J7" s="159">
        <v>636.947</v>
      </c>
      <c r="K7" s="159">
        <v>1615.3</v>
      </c>
      <c r="L7" s="159">
        <v>1577</v>
      </c>
      <c r="M7" s="159">
        <v>1344</v>
      </c>
      <c r="N7" s="159">
        <v>1722</v>
      </c>
    </row>
    <row r="8" spans="1:14" x14ac:dyDescent="0.2">
      <c r="A8" s="125" t="s">
        <v>384</v>
      </c>
      <c r="B8" s="128" t="s">
        <v>370</v>
      </c>
      <c r="C8" s="160">
        <v>0.41556748070032906</v>
      </c>
      <c r="D8" s="160">
        <v>0.37704064080504046</v>
      </c>
      <c r="E8" s="160">
        <v>0.35528719731933994</v>
      </c>
      <c r="F8" s="160">
        <v>0.19950378398023128</v>
      </c>
      <c r="G8" s="160">
        <v>0.19094700114543703</v>
      </c>
      <c r="H8" s="160">
        <v>0.15594320031788345</v>
      </c>
      <c r="I8" s="160">
        <v>0.11156877288284846</v>
      </c>
      <c r="J8" s="160">
        <v>8.0989774857664842E-2</v>
      </c>
      <c r="K8" s="160">
        <v>0.20725182514530593</v>
      </c>
      <c r="L8" s="160">
        <v>0.25954575378538514</v>
      </c>
      <c r="M8" s="160">
        <v>0.24055843923393591</v>
      </c>
      <c r="N8" s="160">
        <v>0.22483352918135527</v>
      </c>
    </row>
    <row r="9" spans="1:14" x14ac:dyDescent="0.2">
      <c r="A9" s="125" t="s">
        <v>385</v>
      </c>
      <c r="B9" s="129" t="s">
        <v>308</v>
      </c>
      <c r="C9" s="129">
        <v>253.61724463931691</v>
      </c>
      <c r="D9" s="129">
        <v>285.63479871619489</v>
      </c>
      <c r="E9" s="129">
        <v>413.86337499305955</v>
      </c>
      <c r="F9" s="129">
        <v>126.94879899816108</v>
      </c>
      <c r="G9" s="129">
        <v>146.52484135399442</v>
      </c>
      <c r="H9" s="129">
        <v>138.39737216966071</v>
      </c>
      <c r="I9" s="129">
        <v>79.927779153667245</v>
      </c>
      <c r="J9" s="129">
        <v>53.798380744156397</v>
      </c>
      <c r="K9" s="129">
        <v>131.75619341074398</v>
      </c>
      <c r="L9" s="129">
        <v>121.03849807919067</v>
      </c>
      <c r="M9" s="129">
        <v>105.90557659349616</v>
      </c>
      <c r="N9" s="129">
        <v>131.94381858501461</v>
      </c>
    </row>
    <row r="10" spans="1:14" x14ac:dyDescent="0.2">
      <c r="A10" s="125" t="s">
        <v>386</v>
      </c>
      <c r="B10" s="129" t="s">
        <v>308</v>
      </c>
      <c r="C10" s="129">
        <v>255.61006882040937</v>
      </c>
      <c r="D10" s="129">
        <v>290.19864405282453</v>
      </c>
      <c r="E10" s="129">
        <v>412.52478271082919</v>
      </c>
      <c r="F10" s="129">
        <v>126.7353943810979</v>
      </c>
      <c r="G10" s="129">
        <v>149.9242276930342</v>
      </c>
      <c r="H10" s="129">
        <v>144.2451464263481</v>
      </c>
      <c r="I10" s="129">
        <v>79.444602716666907</v>
      </c>
      <c r="J10" s="129">
        <v>51.367347181309853</v>
      </c>
      <c r="K10" s="129">
        <v>128.64570901977535</v>
      </c>
      <c r="L10" s="129">
        <v>122.42066949397568</v>
      </c>
      <c r="M10" s="129">
        <v>103.50338862019693</v>
      </c>
      <c r="N10" s="129">
        <v>130.47583982329101</v>
      </c>
    </row>
    <row r="11" spans="1:14" x14ac:dyDescent="0.2"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x14ac:dyDescent="0.2"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x14ac:dyDescent="0.2"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x14ac:dyDescent="0.2"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2:14" x14ac:dyDescent="0.2"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2:14" x14ac:dyDescent="0.2"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2:14" x14ac:dyDescent="0.2"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2:14" x14ac:dyDescent="0.2"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2:14" x14ac:dyDescent="0.2"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2:14" x14ac:dyDescent="0.2"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</row>
    <row r="23" spans="2:14" x14ac:dyDescent="0.2"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</row>
    <row r="24" spans="2:14" x14ac:dyDescent="0.2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</row>
    <row r="25" spans="2:14" x14ac:dyDescent="0.2"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2:14" x14ac:dyDescent="0.2"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</row>
    <row r="27" spans="2:14" x14ac:dyDescent="0.2"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</row>
    <row r="28" spans="2:14" x14ac:dyDescent="0.2"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</row>
    <row r="29" spans="2:14" x14ac:dyDescent="0.2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</row>
    <row r="30" spans="2:14" x14ac:dyDescent="0.2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</row>
    <row r="31" spans="2:14" x14ac:dyDescent="0.2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</row>
    <row r="32" spans="2:14" x14ac:dyDescent="0.2"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</row>
    <row r="33" spans="2:14" x14ac:dyDescent="0.2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</row>
    <row r="60" spans="1:14" s="143" customFormat="1" x14ac:dyDescent="0.2">
      <c r="A60" s="12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zoomScaleSheetLayoutView="100" workbookViewId="0">
      <pane ySplit="5" topLeftCell="A6" activePane="bottomLeft" state="frozen"/>
      <selection pane="bottomLeft" activeCell="L58" sqref="L58"/>
    </sheetView>
  </sheetViews>
  <sheetFormatPr defaultRowHeight="15" x14ac:dyDescent="0.25"/>
  <cols>
    <col min="1" max="1" width="49.140625" style="11" customWidth="1"/>
    <col min="2" max="15" width="9.28515625" style="11" customWidth="1"/>
    <col min="16" max="16384" width="9.140625" style="11"/>
  </cols>
  <sheetData>
    <row r="1" spans="1:15" ht="26.25" x14ac:dyDescent="0.25">
      <c r="A1" s="10" t="s">
        <v>131</v>
      </c>
    </row>
    <row r="2" spans="1:15" ht="15.75" x14ac:dyDescent="0.25">
      <c r="A2" s="12" t="s">
        <v>191</v>
      </c>
    </row>
    <row r="3" spans="1:15" x14ac:dyDescent="0.25">
      <c r="B3" s="62"/>
      <c r="C3" s="62"/>
      <c r="D3" s="62"/>
      <c r="E3" s="62"/>
      <c r="F3" s="62"/>
      <c r="G3" s="62"/>
      <c r="H3" s="62"/>
      <c r="I3" s="62"/>
      <c r="J3" s="62"/>
    </row>
    <row r="4" spans="1:15" ht="6" customHeight="1" x14ac:dyDescent="0.25">
      <c r="B4" s="14"/>
      <c r="C4" s="14"/>
      <c r="D4" s="14"/>
      <c r="E4" s="14"/>
      <c r="F4" s="14"/>
      <c r="G4" s="14"/>
      <c r="H4" s="14"/>
      <c r="I4" s="14"/>
      <c r="J4" s="14" t="s">
        <v>200</v>
      </c>
      <c r="K4" s="14"/>
    </row>
    <row r="5" spans="1:15" x14ac:dyDescent="0.25">
      <c r="A5" s="15" t="s">
        <v>175</v>
      </c>
      <c r="B5" s="54" t="s">
        <v>130</v>
      </c>
      <c r="C5" s="54" t="s">
        <v>13</v>
      </c>
      <c r="D5" s="54" t="s">
        <v>182</v>
      </c>
      <c r="E5" s="54" t="s">
        <v>14</v>
      </c>
      <c r="F5" s="54" t="s">
        <v>15</v>
      </c>
      <c r="G5" s="54" t="s">
        <v>16</v>
      </c>
      <c r="H5" s="54" t="s">
        <v>193</v>
      </c>
      <c r="I5" s="54" t="s">
        <v>199</v>
      </c>
      <c r="J5" s="54" t="s">
        <v>200</v>
      </c>
      <c r="K5" s="56"/>
      <c r="L5" s="55"/>
      <c r="M5" s="54">
        <v>2013</v>
      </c>
      <c r="N5" s="54">
        <v>2014</v>
      </c>
      <c r="O5" s="54">
        <v>2015</v>
      </c>
    </row>
    <row r="6" spans="1:15" ht="6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M6" s="16"/>
      <c r="N6" s="16"/>
      <c r="O6" s="16"/>
    </row>
    <row r="7" spans="1:15" x14ac:dyDescent="0.25">
      <c r="A7" s="11" t="s">
        <v>176</v>
      </c>
      <c r="B7" s="17">
        <v>3385.5810738518926</v>
      </c>
      <c r="C7" s="17">
        <v>1824.8356478706503</v>
      </c>
      <c r="D7" s="17">
        <v>2416.4723600681</v>
      </c>
      <c r="E7" s="17">
        <v>539.45623025570001</v>
      </c>
      <c r="F7" s="17">
        <v>1140.5090002647498</v>
      </c>
      <c r="G7" s="17">
        <v>1730.76058851365</v>
      </c>
      <c r="H7" s="17">
        <v>2199.3717722839501</v>
      </c>
      <c r="I7" s="17">
        <v>590.0961930254</v>
      </c>
      <c r="J7" s="17">
        <v>1253.4723099867001</v>
      </c>
      <c r="K7" s="17"/>
      <c r="M7" s="17">
        <v>3385.5810738518926</v>
      </c>
      <c r="N7" s="17">
        <v>2416.4723600681</v>
      </c>
      <c r="O7" s="17">
        <v>2199.3717722839501</v>
      </c>
    </row>
    <row r="8" spans="1:15" x14ac:dyDescent="0.25">
      <c r="A8" s="19" t="s">
        <v>184</v>
      </c>
      <c r="B8" s="20"/>
      <c r="C8" s="20"/>
      <c r="D8" s="21"/>
      <c r="E8" s="21"/>
      <c r="F8" s="21"/>
      <c r="G8" s="21"/>
      <c r="H8" s="21"/>
      <c r="I8" s="21"/>
      <c r="J8" s="21"/>
      <c r="K8" s="21"/>
      <c r="M8" s="21"/>
      <c r="N8" s="21">
        <v>-0.28624590362599234</v>
      </c>
      <c r="O8" s="21">
        <v>-8.9841949517697639E-2</v>
      </c>
    </row>
    <row r="9" spans="1:15" x14ac:dyDescent="0.25">
      <c r="A9" s="51" t="s">
        <v>137</v>
      </c>
      <c r="B9" s="17">
        <v>66.332074300287985</v>
      </c>
      <c r="C9" s="17">
        <v>7.0812956011499999</v>
      </c>
      <c r="D9" s="17">
        <v>9.4349870836500003</v>
      </c>
      <c r="E9" s="17">
        <v>2.9693797983000003</v>
      </c>
      <c r="F9" s="17">
        <v>4.4201319066000018</v>
      </c>
      <c r="G9" s="17">
        <v>6.2577893455500018</v>
      </c>
      <c r="H9" s="17">
        <v>6.8980442311500028</v>
      </c>
      <c r="I9" s="17">
        <v>1.8259728961499988</v>
      </c>
      <c r="J9" s="17">
        <v>2.9518620559499986</v>
      </c>
      <c r="K9" s="17"/>
      <c r="M9" s="17">
        <v>66.332074300287985</v>
      </c>
      <c r="N9" s="17">
        <v>9.4349870836500003</v>
      </c>
      <c r="O9" s="17">
        <v>6.8980442311500028</v>
      </c>
    </row>
    <row r="10" spans="1:15" x14ac:dyDescent="0.25">
      <c r="A10" s="19" t="s">
        <v>184</v>
      </c>
      <c r="B10" s="20"/>
      <c r="C10" s="20"/>
      <c r="D10" s="21"/>
      <c r="E10" s="21"/>
      <c r="F10" s="21"/>
      <c r="G10" s="21"/>
      <c r="H10" s="21"/>
      <c r="I10" s="21"/>
      <c r="J10" s="21"/>
      <c r="K10" s="21"/>
      <c r="M10" s="21"/>
      <c r="N10" s="21">
        <v>-0.85776131406749878</v>
      </c>
      <c r="O10" s="21">
        <v>-0.26888673296609966</v>
      </c>
    </row>
    <row r="11" spans="1:15" x14ac:dyDescent="0.25">
      <c r="A11" s="51" t="s">
        <v>177</v>
      </c>
      <c r="B11" s="17">
        <v>779.23430492400166</v>
      </c>
      <c r="C11" s="17">
        <v>292.318511</v>
      </c>
      <c r="D11" s="17">
        <v>398.23951099999999</v>
      </c>
      <c r="E11" s="17">
        <v>108.583979</v>
      </c>
      <c r="F11" s="17">
        <v>229.558865</v>
      </c>
      <c r="G11" s="17">
        <v>323.827067</v>
      </c>
      <c r="H11" s="17">
        <v>435.02153099999998</v>
      </c>
      <c r="I11" s="17">
        <v>121.57610899999999</v>
      </c>
      <c r="J11" s="17">
        <v>262.746621</v>
      </c>
      <c r="K11" s="17"/>
      <c r="M11" s="17">
        <v>779.23430492400166</v>
      </c>
      <c r="N11" s="17">
        <v>398.23951099999999</v>
      </c>
      <c r="O11" s="17">
        <v>435.02153099999998</v>
      </c>
    </row>
    <row r="12" spans="1:15" x14ac:dyDescent="0.25">
      <c r="A12" s="19" t="s">
        <v>184</v>
      </c>
      <c r="B12" s="20"/>
      <c r="C12" s="20"/>
      <c r="D12" s="21"/>
      <c r="E12" s="21"/>
      <c r="F12" s="21"/>
      <c r="G12" s="21"/>
      <c r="H12" s="21"/>
      <c r="I12" s="21"/>
      <c r="J12" s="21"/>
      <c r="K12" s="21"/>
      <c r="M12" s="21"/>
      <c r="N12" s="21">
        <v>-0.48893483194526444</v>
      </c>
      <c r="O12" s="21">
        <v>9.2361553748492753E-2</v>
      </c>
    </row>
    <row r="13" spans="1:15" x14ac:dyDescent="0.25">
      <c r="A13" s="51" t="s">
        <v>138</v>
      </c>
      <c r="B13" s="17">
        <v>2540.0146946276031</v>
      </c>
      <c r="C13" s="17">
        <v>1525.4358412695001</v>
      </c>
      <c r="D13" s="17">
        <v>2008.79786198445</v>
      </c>
      <c r="E13" s="17">
        <v>427.90287145740001</v>
      </c>
      <c r="F13" s="17">
        <v>906.53000335815</v>
      </c>
      <c r="G13" s="17">
        <v>1400.6757321681</v>
      </c>
      <c r="H13" s="17">
        <v>1757.4521970528003</v>
      </c>
      <c r="I13" s="17">
        <v>466.69411112925002</v>
      </c>
      <c r="J13" s="17">
        <v>987.77382693075003</v>
      </c>
      <c r="K13" s="17"/>
      <c r="M13" s="17">
        <v>2540.0146946276031</v>
      </c>
      <c r="N13" s="17">
        <v>2008.79786198445</v>
      </c>
      <c r="O13" s="17">
        <v>1757.4521970528003</v>
      </c>
    </row>
    <row r="14" spans="1:15" x14ac:dyDescent="0.25">
      <c r="A14" s="19" t="s">
        <v>184</v>
      </c>
      <c r="B14" s="20"/>
      <c r="C14" s="20"/>
      <c r="D14" s="21"/>
      <c r="E14" s="21"/>
      <c r="F14" s="21"/>
      <c r="G14" s="21"/>
      <c r="H14" s="21"/>
      <c r="I14" s="21"/>
      <c r="J14" s="21"/>
      <c r="K14" s="21"/>
      <c r="M14" s="21"/>
      <c r="N14" s="21">
        <v>-0.20913927536196242</v>
      </c>
      <c r="O14" s="21">
        <v>-0.12512242754149017</v>
      </c>
    </row>
    <row r="15" spans="1:15" x14ac:dyDescent="0.25">
      <c r="A15" s="47"/>
    </row>
    <row r="16" spans="1:15" x14ac:dyDescent="0.25">
      <c r="A16" s="48"/>
    </row>
    <row r="17" spans="1:15" x14ac:dyDescent="0.25">
      <c r="A17" s="15" t="s">
        <v>140</v>
      </c>
      <c r="B17" s="54" t="s">
        <v>130</v>
      </c>
      <c r="C17" s="54" t="s">
        <v>13</v>
      </c>
      <c r="D17" s="54" t="s">
        <v>182</v>
      </c>
      <c r="E17" s="54" t="s">
        <v>14</v>
      </c>
      <c r="F17" s="54" t="s">
        <v>15</v>
      </c>
      <c r="G17" s="54" t="s">
        <v>16</v>
      </c>
      <c r="H17" s="54" t="s">
        <v>193</v>
      </c>
      <c r="I17" s="54" t="s">
        <v>199</v>
      </c>
      <c r="J17" s="54" t="s">
        <v>200</v>
      </c>
      <c r="K17" s="56"/>
      <c r="L17" s="55"/>
      <c r="M17" s="54">
        <v>2013</v>
      </c>
      <c r="N17" s="54">
        <v>2014</v>
      </c>
      <c r="O17" s="54">
        <v>2015</v>
      </c>
    </row>
    <row r="18" spans="1:15" x14ac:dyDescent="0.25">
      <c r="A18" s="11" t="s">
        <v>178</v>
      </c>
      <c r="B18" s="17">
        <v>767.31080162720434</v>
      </c>
      <c r="C18" s="17">
        <v>794.408638127681</v>
      </c>
      <c r="D18" s="17">
        <v>791.50736676437396</v>
      </c>
      <c r="E18" s="17">
        <v>719.65722842304046</v>
      </c>
      <c r="F18" s="17">
        <v>655.34796725044816</v>
      </c>
      <c r="G18" s="17">
        <v>630.17418997866434</v>
      </c>
      <c r="H18" s="25">
        <v>614.22626008143732</v>
      </c>
      <c r="I18" s="25">
        <v>505.41190255591295</v>
      </c>
      <c r="J18" s="25">
        <v>538.46728298297819</v>
      </c>
      <c r="K18" s="17"/>
      <c r="M18" s="17">
        <v>767.31080162720434</v>
      </c>
      <c r="N18" s="17">
        <v>791.50736676437396</v>
      </c>
      <c r="O18" s="17">
        <v>614.22626008143732</v>
      </c>
    </row>
    <row r="19" spans="1:15" x14ac:dyDescent="0.25">
      <c r="A19" s="19" t="s">
        <v>184</v>
      </c>
      <c r="B19" s="20"/>
      <c r="C19" s="20"/>
      <c r="D19" s="21"/>
      <c r="E19" s="21"/>
      <c r="F19" s="21"/>
      <c r="G19" s="21"/>
      <c r="H19" s="61"/>
      <c r="I19" s="61"/>
      <c r="J19" s="61"/>
      <c r="K19" s="21"/>
      <c r="M19" s="21"/>
      <c r="N19" s="21">
        <v>3.1534242820323799E-2</v>
      </c>
      <c r="O19" s="21">
        <v>-0.22397909877661559</v>
      </c>
    </row>
    <row r="20" spans="1:15" x14ac:dyDescent="0.25">
      <c r="A20" s="51" t="s">
        <v>190</v>
      </c>
      <c r="B20" s="17">
        <v>859.84648470789386</v>
      </c>
      <c r="C20" s="17">
        <v>384.18892011204599</v>
      </c>
      <c r="D20" s="17">
        <v>376.99859665562525</v>
      </c>
      <c r="E20" s="17">
        <v>341.39837234037117</v>
      </c>
      <c r="F20" s="17">
        <v>335.71305593489029</v>
      </c>
      <c r="G20" s="17">
        <v>299.97188565237889</v>
      </c>
      <c r="H20" s="25">
        <v>290.10194526780845</v>
      </c>
      <c r="I20" s="25">
        <v>229.06611641492864</v>
      </c>
      <c r="J20" s="25">
        <v>278.18143410354185</v>
      </c>
      <c r="K20" s="17"/>
      <c r="M20" s="17">
        <v>859.84648470789386</v>
      </c>
      <c r="N20" s="17">
        <v>376.99859665562525</v>
      </c>
      <c r="O20" s="17">
        <v>290.10194526780845</v>
      </c>
    </row>
    <row r="21" spans="1:15" x14ac:dyDescent="0.25">
      <c r="A21" s="19" t="s">
        <v>184</v>
      </c>
      <c r="B21" s="20"/>
      <c r="C21" s="20"/>
      <c r="D21" s="21"/>
      <c r="E21" s="21"/>
      <c r="F21" s="21"/>
      <c r="G21" s="21"/>
      <c r="H21" s="61"/>
      <c r="I21" s="61"/>
      <c r="J21" s="61"/>
      <c r="K21" s="21"/>
      <c r="M21" s="21"/>
      <c r="N21" s="21">
        <v>-0.56155127297671181</v>
      </c>
      <c r="O21" s="21">
        <v>-0.2304959545172891</v>
      </c>
    </row>
    <row r="22" spans="1:15" x14ac:dyDescent="0.25">
      <c r="A22" s="51" t="s">
        <v>177</v>
      </c>
      <c r="B22" s="17">
        <v>831.84788324704209</v>
      </c>
      <c r="C22" s="17">
        <v>813.40785143462369</v>
      </c>
      <c r="D22" s="17">
        <v>802.84691511776634</v>
      </c>
      <c r="E22" s="17">
        <v>662.35014371299428</v>
      </c>
      <c r="F22" s="17">
        <v>652.05324679739783</v>
      </c>
      <c r="G22" s="17">
        <v>641.5879945937221</v>
      </c>
      <c r="H22" s="25">
        <v>624.20954798367882</v>
      </c>
      <c r="I22" s="25">
        <v>515.59132602697423</v>
      </c>
      <c r="J22" s="25">
        <v>513.35911045618263</v>
      </c>
      <c r="K22" s="17"/>
      <c r="M22" s="17">
        <v>831.84788324704209</v>
      </c>
      <c r="N22" s="17">
        <v>802.84691511776634</v>
      </c>
      <c r="O22" s="17">
        <v>624.20954798367882</v>
      </c>
    </row>
    <row r="23" spans="1:15" x14ac:dyDescent="0.25">
      <c r="A23" s="19" t="s">
        <v>184</v>
      </c>
      <c r="B23" s="20"/>
      <c r="C23" s="20"/>
      <c r="D23" s="21"/>
      <c r="E23" s="21"/>
      <c r="F23" s="21"/>
      <c r="G23" s="21"/>
      <c r="H23" s="61"/>
      <c r="I23" s="61"/>
      <c r="J23" s="61"/>
      <c r="K23" s="21"/>
      <c r="M23" s="21"/>
      <c r="N23" s="21">
        <v>-3.4863306997997223E-2</v>
      </c>
      <c r="O23" s="21">
        <v>-0.22250489323719203</v>
      </c>
    </row>
    <row r="24" spans="1:15" x14ac:dyDescent="0.25">
      <c r="A24" s="51" t="s">
        <v>138</v>
      </c>
      <c r="B24" s="17">
        <v>745.17024951368569</v>
      </c>
      <c r="C24" s="17">
        <v>790.76782833824086</v>
      </c>
      <c r="D24" s="17">
        <v>789.25932763775177</v>
      </c>
      <c r="E24" s="17">
        <v>734.19938669721409</v>
      </c>
      <c r="F24" s="17">
        <v>656.18228303138494</v>
      </c>
      <c r="G24" s="17">
        <v>627.53539301308547</v>
      </c>
      <c r="H24" s="25">
        <v>611.75510029972065</v>
      </c>
      <c r="I24" s="25">
        <v>502.7601127262098</v>
      </c>
      <c r="J24" s="25">
        <v>545.14602594117059</v>
      </c>
      <c r="K24" s="17"/>
      <c r="M24" s="17">
        <v>745.17024951368569</v>
      </c>
      <c r="N24" s="17">
        <v>789.25932763775177</v>
      </c>
      <c r="O24" s="17">
        <v>611.75510029972065</v>
      </c>
    </row>
    <row r="25" spans="1:15" x14ac:dyDescent="0.25">
      <c r="A25" s="19" t="s">
        <v>184</v>
      </c>
      <c r="B25" s="20"/>
      <c r="C25" s="20"/>
      <c r="D25" s="21"/>
      <c r="E25" s="21"/>
      <c r="F25" s="21"/>
      <c r="G25" s="21"/>
      <c r="H25" s="21"/>
      <c r="I25" s="21"/>
      <c r="J25" s="21"/>
      <c r="K25" s="21"/>
      <c r="M25" s="21"/>
      <c r="N25" s="21">
        <v>5.9166449751368422E-2</v>
      </c>
      <c r="O25" s="21">
        <v>-0.22489975236567705</v>
      </c>
    </row>
    <row r="26" spans="1:15" x14ac:dyDescent="0.25">
      <c r="A26" s="48"/>
    </row>
    <row r="27" spans="1:15" x14ac:dyDescent="0.25">
      <c r="A27" s="15" t="s">
        <v>161</v>
      </c>
      <c r="B27" s="54" t="s">
        <v>130</v>
      </c>
      <c r="C27" s="54" t="s">
        <v>13</v>
      </c>
      <c r="D27" s="54" t="s">
        <v>182</v>
      </c>
      <c r="E27" s="54" t="s">
        <v>14</v>
      </c>
      <c r="F27" s="54" t="s">
        <v>15</v>
      </c>
      <c r="G27" s="54" t="s">
        <v>16</v>
      </c>
      <c r="H27" s="54" t="s">
        <v>193</v>
      </c>
      <c r="I27" s="54" t="s">
        <v>199</v>
      </c>
      <c r="J27" s="54" t="s">
        <v>200</v>
      </c>
      <c r="K27" s="56"/>
      <c r="L27" s="55"/>
      <c r="M27" s="54"/>
      <c r="N27" s="54"/>
      <c r="O27" s="54"/>
    </row>
    <row r="28" spans="1:15" x14ac:dyDescent="0.25">
      <c r="A28" s="11" t="s">
        <v>17</v>
      </c>
      <c r="B28" s="17">
        <v>1694.7</v>
      </c>
      <c r="C28" s="17">
        <v>1526.9</v>
      </c>
      <c r="D28" s="17">
        <v>2015</v>
      </c>
      <c r="E28" s="17">
        <v>419.6</v>
      </c>
      <c r="F28" s="17">
        <v>801.6</v>
      </c>
      <c r="G28" s="17">
        <v>1160.0999999999999</v>
      </c>
      <c r="H28" s="17">
        <v>1441.9</v>
      </c>
      <c r="I28" s="17">
        <v>316.5</v>
      </c>
      <c r="J28" s="17">
        <v>716.7</v>
      </c>
      <c r="K28" s="17"/>
      <c r="M28" s="17">
        <v>1694.7</v>
      </c>
      <c r="N28" s="17">
        <v>2015</v>
      </c>
      <c r="O28" s="17">
        <v>1441.9</v>
      </c>
    </row>
    <row r="29" spans="1:15" x14ac:dyDescent="0.25">
      <c r="A29" s="19" t="s">
        <v>184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  <c r="M29" s="21"/>
      <c r="N29" s="21">
        <v>0.1890010031273972</v>
      </c>
      <c r="O29" s="21">
        <v>-0.28441687344913147</v>
      </c>
    </row>
    <row r="30" spans="1:15" x14ac:dyDescent="0.25">
      <c r="A30" s="11" t="s">
        <v>141</v>
      </c>
      <c r="B30" s="17">
        <v>1693</v>
      </c>
      <c r="C30" s="17">
        <v>1526.9</v>
      </c>
      <c r="D30" s="17">
        <v>2015</v>
      </c>
      <c r="E30" s="17">
        <v>419.6</v>
      </c>
      <c r="F30" s="17">
        <v>801.6</v>
      </c>
      <c r="G30" s="17">
        <v>1160.0999999999999</v>
      </c>
      <c r="H30" s="17">
        <v>1441.9</v>
      </c>
      <c r="I30" s="17">
        <v>316.5</v>
      </c>
      <c r="J30" s="17">
        <v>716.7</v>
      </c>
      <c r="K30" s="17"/>
      <c r="M30" s="17">
        <v>1693</v>
      </c>
      <c r="N30" s="17">
        <v>2015</v>
      </c>
      <c r="O30" s="17">
        <v>1441.9</v>
      </c>
    </row>
    <row r="31" spans="1:15" x14ac:dyDescent="0.25">
      <c r="A31" s="19" t="s">
        <v>184</v>
      </c>
      <c r="B31" s="20"/>
      <c r="C31" s="20"/>
      <c r="D31" s="21"/>
      <c r="E31" s="21"/>
      <c r="F31" s="21"/>
      <c r="G31" s="21"/>
      <c r="H31" s="21"/>
      <c r="I31" s="21"/>
      <c r="J31" s="21"/>
      <c r="K31" s="21"/>
      <c r="M31" s="21"/>
      <c r="N31" s="21">
        <v>0.1901949202598936</v>
      </c>
      <c r="O31" s="21">
        <v>-0.28441687344913147</v>
      </c>
    </row>
    <row r="32" spans="1:15" x14ac:dyDescent="0.25">
      <c r="A32" s="11" t="s">
        <v>94</v>
      </c>
      <c r="B32" s="17">
        <v>-158.5</v>
      </c>
      <c r="C32" s="17">
        <v>-56.7</v>
      </c>
      <c r="D32" s="17">
        <v>-82.7</v>
      </c>
      <c r="E32" s="17">
        <v>-17.100000000000001</v>
      </c>
      <c r="F32" s="17">
        <v>-34.1</v>
      </c>
      <c r="G32" s="17">
        <v>-52.4</v>
      </c>
      <c r="H32" s="17">
        <v>-69.3</v>
      </c>
      <c r="I32" s="17">
        <v>-17.600000000000001</v>
      </c>
      <c r="J32" s="17">
        <v>-35.799999999999997</v>
      </c>
      <c r="K32" s="17"/>
      <c r="M32" s="17">
        <v>-158.5</v>
      </c>
      <c r="N32" s="17">
        <v>-82.7</v>
      </c>
      <c r="O32" s="17">
        <v>-69.3</v>
      </c>
    </row>
    <row r="33" spans="1:15" x14ac:dyDescent="0.25">
      <c r="A33" s="19" t="s">
        <v>184</v>
      </c>
      <c r="B33" s="20"/>
      <c r="C33" s="20"/>
      <c r="D33" s="21"/>
      <c r="E33" s="21"/>
      <c r="F33" s="21"/>
      <c r="G33" s="21"/>
      <c r="H33" s="21"/>
      <c r="I33" s="21"/>
      <c r="J33" s="21"/>
      <c r="K33" s="21"/>
      <c r="M33" s="21"/>
      <c r="N33" s="21">
        <v>-0.47823343848580435</v>
      </c>
      <c r="O33" s="21">
        <v>-0.16203143893591299</v>
      </c>
    </row>
    <row r="34" spans="1:15" x14ac:dyDescent="0.25">
      <c r="A34" s="11" t="s">
        <v>142</v>
      </c>
      <c r="B34" s="17">
        <v>-42.3</v>
      </c>
      <c r="C34" s="17">
        <v>17.5</v>
      </c>
      <c r="D34" s="17">
        <v>21.4</v>
      </c>
      <c r="E34" s="17">
        <v>-29.6</v>
      </c>
      <c r="F34" s="17">
        <v>-88.7</v>
      </c>
      <c r="G34" s="17">
        <v>-119</v>
      </c>
      <c r="H34" s="17">
        <v>-165.7</v>
      </c>
      <c r="I34" s="17">
        <v>-7</v>
      </c>
      <c r="J34" s="17">
        <v>31.1</v>
      </c>
      <c r="K34" s="17"/>
      <c r="M34" s="17">
        <v>-42.3</v>
      </c>
      <c r="N34" s="17">
        <v>21.4</v>
      </c>
      <c r="O34" s="17">
        <v>-165.7</v>
      </c>
    </row>
    <row r="35" spans="1:15" x14ac:dyDescent="0.25">
      <c r="A35" s="19" t="s">
        <v>184</v>
      </c>
      <c r="B35" s="20"/>
      <c r="C35" s="20"/>
      <c r="D35" s="21"/>
      <c r="E35" s="21"/>
      <c r="F35" s="21"/>
      <c r="G35" s="21"/>
      <c r="H35" s="21"/>
      <c r="I35" s="21"/>
      <c r="J35" s="21"/>
      <c r="K35" s="21"/>
      <c r="M35" s="21"/>
      <c r="N35" s="21">
        <v>-1.5059101654846336</v>
      </c>
      <c r="O35" s="21">
        <v>-8.7429906542056077</v>
      </c>
    </row>
    <row r="36" spans="1:15" x14ac:dyDescent="0.25">
      <c r="A36" s="11" t="s">
        <v>27</v>
      </c>
      <c r="B36" s="17">
        <v>116.2</v>
      </c>
      <c r="C36" s="17">
        <v>74.2</v>
      </c>
      <c r="D36" s="17">
        <v>104.1</v>
      </c>
      <c r="E36" s="17">
        <v>-12.5</v>
      </c>
      <c r="F36" s="17">
        <v>-54.6</v>
      </c>
      <c r="G36" s="17">
        <v>-66.599999999999994</v>
      </c>
      <c r="H36" s="17">
        <v>-96.399999999999977</v>
      </c>
      <c r="I36" s="17">
        <v>10.600000000000001</v>
      </c>
      <c r="J36" s="17">
        <v>66.900000000000006</v>
      </c>
      <c r="K36" s="17"/>
      <c r="M36" s="17">
        <v>116.2</v>
      </c>
      <c r="N36" s="17">
        <v>104.1</v>
      </c>
      <c r="O36" s="17">
        <v>-96.399999999999977</v>
      </c>
    </row>
    <row r="37" spans="1:15" x14ac:dyDescent="0.25">
      <c r="A37" s="19" t="s">
        <v>184</v>
      </c>
      <c r="B37" s="20"/>
      <c r="C37" s="20"/>
      <c r="D37" s="21"/>
      <c r="E37" s="21"/>
      <c r="F37" s="21"/>
      <c r="G37" s="21"/>
      <c r="H37" s="21"/>
      <c r="I37" s="21"/>
      <c r="J37" s="21"/>
      <c r="K37" s="21"/>
      <c r="M37" s="21"/>
      <c r="N37" s="21">
        <v>-0.10413080895008608</v>
      </c>
      <c r="O37" s="21">
        <v>-1.9260326609029779</v>
      </c>
    </row>
    <row r="38" spans="1:15" x14ac:dyDescent="0.25">
      <c r="A38" s="11" t="s">
        <v>143</v>
      </c>
      <c r="B38" s="17">
        <v>-61.4</v>
      </c>
      <c r="C38" s="17">
        <v>-91.7</v>
      </c>
      <c r="D38" s="17">
        <v>-154.6</v>
      </c>
      <c r="E38" s="17">
        <v>-20.399999999999999</v>
      </c>
      <c r="F38" s="17">
        <v>-79</v>
      </c>
      <c r="G38" s="17">
        <v>-118.3</v>
      </c>
      <c r="H38" s="17">
        <v>-203.8</v>
      </c>
      <c r="I38" s="17">
        <v>-16.399999999999999</v>
      </c>
      <c r="J38" s="17">
        <v>18.500000000000007</v>
      </c>
      <c r="K38" s="17"/>
      <c r="M38" s="17">
        <v>-61.4</v>
      </c>
      <c r="N38" s="17">
        <v>-154.6</v>
      </c>
      <c r="O38" s="17">
        <v>-203.8</v>
      </c>
    </row>
    <row r="39" spans="1:15" x14ac:dyDescent="0.25">
      <c r="A39" s="19" t="s">
        <v>184</v>
      </c>
      <c r="B39" s="20"/>
      <c r="C39" s="20"/>
      <c r="D39" s="21"/>
      <c r="E39" s="21"/>
      <c r="F39" s="21"/>
      <c r="G39" s="21"/>
      <c r="H39" s="21"/>
      <c r="I39" s="21"/>
      <c r="J39" s="21"/>
      <c r="K39" s="21"/>
      <c r="M39" s="21"/>
      <c r="N39" s="21">
        <v>1.5179153094462539</v>
      </c>
      <c r="O39" s="21">
        <v>0.31824062095730921</v>
      </c>
    </row>
    <row r="40" spans="1:15" x14ac:dyDescent="0.25">
      <c r="A40" s="11" t="s">
        <v>162</v>
      </c>
    </row>
    <row r="41" spans="1:15" x14ac:dyDescent="0.25">
      <c r="A41" s="27" t="s">
        <v>144</v>
      </c>
      <c r="B41" s="21">
        <v>-2.496016994158258E-2</v>
      </c>
      <c r="C41" s="21">
        <v>1.1461130394917807E-2</v>
      </c>
      <c r="D41" s="21">
        <v>1.0620347394540942E-2</v>
      </c>
      <c r="E41" s="21">
        <v>-7.0543374642516685E-2</v>
      </c>
      <c r="F41" s="21">
        <v>-0.11065369261477045</v>
      </c>
      <c r="G41" s="21">
        <v>-0.10257736402034308</v>
      </c>
      <c r="H41" s="21">
        <v>-0.11491781676954017</v>
      </c>
      <c r="I41" s="21">
        <v>-2.2116903633491312E-2</v>
      </c>
      <c r="J41" s="21">
        <v>4.3393330542765451E-2</v>
      </c>
      <c r="K41" s="21"/>
      <c r="M41" s="21">
        <v>-2.496016994158258E-2</v>
      </c>
      <c r="N41" s="21">
        <v>1.0620347394540942E-2</v>
      </c>
      <c r="O41" s="21">
        <v>-0.11491781676954017</v>
      </c>
    </row>
    <row r="42" spans="1:15" x14ac:dyDescent="0.25">
      <c r="A42" s="27" t="s">
        <v>27</v>
      </c>
      <c r="B42" s="21">
        <v>6.856670797191243E-2</v>
      </c>
      <c r="C42" s="21">
        <v>4.85951928744515E-2</v>
      </c>
      <c r="D42" s="21">
        <v>5.1662531017369721E-2</v>
      </c>
      <c r="E42" s="21">
        <v>-2.9790276453765488E-2</v>
      </c>
      <c r="F42" s="21">
        <v>-6.8113772455089816E-2</v>
      </c>
      <c r="G42" s="21">
        <v>-5.7408844065166796E-2</v>
      </c>
      <c r="H42" s="21">
        <v>-6.6856231361398136E-2</v>
      </c>
      <c r="I42" s="21">
        <v>3.3491311216429703E-2</v>
      </c>
      <c r="J42" s="21">
        <v>9.3344495604855596E-2</v>
      </c>
      <c r="K42" s="21"/>
      <c r="M42" s="21">
        <v>6.856670797191243E-2</v>
      </c>
      <c r="N42" s="21">
        <v>5.1662531017369721E-2</v>
      </c>
      <c r="O42" s="21">
        <v>-6.6856231361398136E-2</v>
      </c>
    </row>
    <row r="43" spans="1:15" x14ac:dyDescent="0.25">
      <c r="A43" s="27" t="s">
        <v>143</v>
      </c>
      <c r="B43" s="21">
        <v>-3.6230601286363365E-2</v>
      </c>
      <c r="C43" s="21">
        <v>-6.0056323269369306E-2</v>
      </c>
      <c r="D43" s="21">
        <v>-7.672456575682382E-2</v>
      </c>
      <c r="E43" s="21">
        <v>-4.8617731172545274E-2</v>
      </c>
      <c r="F43" s="21">
        <v>-9.8552894211576841E-2</v>
      </c>
      <c r="G43" s="21">
        <v>-0.10197396776139989</v>
      </c>
      <c r="H43" s="21">
        <v>-0.14134128580345379</v>
      </c>
      <c r="I43" s="21">
        <v>-5.1816745655608211E-2</v>
      </c>
      <c r="J43" s="21">
        <v>2.5812752895214185E-2</v>
      </c>
      <c r="K43" s="21"/>
      <c r="M43" s="21">
        <v>-3.6230601286363365E-2</v>
      </c>
      <c r="N43" s="21">
        <v>-7.672456575682382E-2</v>
      </c>
      <c r="O43" s="21">
        <v>-0.14134128580345379</v>
      </c>
    </row>
    <row r="44" spans="1:15" x14ac:dyDescent="0.25">
      <c r="A44" s="49"/>
    </row>
    <row r="45" spans="1:15" x14ac:dyDescent="0.25">
      <c r="A45" s="15" t="s">
        <v>145</v>
      </c>
      <c r="B45" s="54" t="s">
        <v>130</v>
      </c>
      <c r="C45" s="54" t="s">
        <v>13</v>
      </c>
      <c r="D45" s="54" t="s">
        <v>182</v>
      </c>
      <c r="E45" s="54" t="s">
        <v>14</v>
      </c>
      <c r="F45" s="54" t="s">
        <v>15</v>
      </c>
      <c r="G45" s="54" t="s">
        <v>16</v>
      </c>
      <c r="H45" s="54" t="s">
        <v>193</v>
      </c>
      <c r="I45" s="54" t="s">
        <v>199</v>
      </c>
      <c r="J45" s="54" t="s">
        <v>200</v>
      </c>
      <c r="K45" s="56"/>
      <c r="L45" s="55"/>
      <c r="M45" s="54"/>
      <c r="N45" s="54"/>
      <c r="O45" s="54"/>
    </row>
    <row r="46" spans="1:15" ht="30" x14ac:dyDescent="0.25">
      <c r="A46" s="28" t="s">
        <v>187</v>
      </c>
      <c r="B46" s="25">
        <v>48.5</v>
      </c>
      <c r="C46" s="25" t="s">
        <v>183</v>
      </c>
      <c r="D46" s="25">
        <v>17.899999999999999</v>
      </c>
      <c r="E46" s="25" t="s">
        <v>183</v>
      </c>
      <c r="F46" s="25" t="s">
        <v>183</v>
      </c>
      <c r="G46" s="25" t="s">
        <v>183</v>
      </c>
      <c r="H46" s="25">
        <v>26.5</v>
      </c>
      <c r="I46" s="25" t="s">
        <v>183</v>
      </c>
      <c r="J46" s="25" t="s">
        <v>183</v>
      </c>
      <c r="K46" s="25"/>
      <c r="M46" s="17">
        <v>48.5</v>
      </c>
      <c r="N46" s="17">
        <v>17.899999999999999</v>
      </c>
      <c r="O46" s="25">
        <v>26.5</v>
      </c>
    </row>
    <row r="47" spans="1:15" x14ac:dyDescent="0.25">
      <c r="A47" s="47"/>
      <c r="M47" s="21"/>
      <c r="N47" s="21">
        <v>-0.63092783505154637</v>
      </c>
      <c r="O47" s="21">
        <v>0.48044692737430172</v>
      </c>
    </row>
    <row r="48" spans="1:15" x14ac:dyDescent="0.25">
      <c r="A48" s="49"/>
    </row>
    <row r="49" spans="1:15" x14ac:dyDescent="0.25">
      <c r="A49" s="15" t="s">
        <v>146</v>
      </c>
      <c r="B49" s="54" t="s">
        <v>130</v>
      </c>
      <c r="C49" s="54" t="s">
        <v>13</v>
      </c>
      <c r="D49" s="54" t="s">
        <v>182</v>
      </c>
      <c r="E49" s="54" t="s">
        <v>14</v>
      </c>
      <c r="F49" s="54" t="s">
        <v>15</v>
      </c>
      <c r="G49" s="54" t="s">
        <v>16</v>
      </c>
      <c r="H49" s="54" t="s">
        <v>193</v>
      </c>
      <c r="I49" s="54" t="s">
        <v>199</v>
      </c>
      <c r="J49" s="54" t="s">
        <v>200</v>
      </c>
      <c r="K49" s="56"/>
      <c r="L49" s="55"/>
      <c r="M49" s="54"/>
      <c r="N49" s="54"/>
      <c r="O49" s="54"/>
    </row>
    <row r="50" spans="1:15" x14ac:dyDescent="0.25">
      <c r="A50" s="11" t="s">
        <v>147</v>
      </c>
      <c r="B50" s="38">
        <v>-2.496016994158258E-2</v>
      </c>
      <c r="C50" s="38">
        <v>1.1461130394917807E-2</v>
      </c>
      <c r="D50" s="38">
        <v>1.0620347394540942E-2</v>
      </c>
      <c r="E50" s="38">
        <v>-7.0543374642516685E-2</v>
      </c>
      <c r="F50" s="38">
        <v>-0.11065369261477045</v>
      </c>
      <c r="G50" s="38">
        <v>-0.10257736402034308</v>
      </c>
      <c r="H50" s="38">
        <v>-0.11491781676954017</v>
      </c>
      <c r="I50" s="38">
        <v>-2.2116903633491312E-2</v>
      </c>
      <c r="J50" s="38">
        <v>4.3393330542765451E-2</v>
      </c>
      <c r="K50" s="38"/>
      <c r="M50" s="30">
        <v>-2.496016994158258E-2</v>
      </c>
      <c r="N50" s="30">
        <v>1.0620347394540942E-2</v>
      </c>
      <c r="O50" s="30">
        <v>-0.11491781676954017</v>
      </c>
    </row>
    <row r="51" spans="1:15" x14ac:dyDescent="0.25">
      <c r="A51" s="11" t="s">
        <v>179</v>
      </c>
      <c r="B51" s="35">
        <v>-0.87216494845360815</v>
      </c>
      <c r="C51" s="50" t="s">
        <v>183</v>
      </c>
      <c r="D51" s="35">
        <v>1.1955307262569832</v>
      </c>
      <c r="E51" s="50" t="s">
        <v>183</v>
      </c>
      <c r="F51" s="50" t="s">
        <v>183</v>
      </c>
      <c r="G51" s="50" t="s">
        <v>183</v>
      </c>
      <c r="H51" s="50">
        <v>-6.252830188679245</v>
      </c>
      <c r="I51" s="50" t="s">
        <v>183</v>
      </c>
      <c r="J51" s="50" t="s">
        <v>183</v>
      </c>
      <c r="K51" s="50"/>
      <c r="M51" s="35">
        <v>-0.87216494845360815</v>
      </c>
      <c r="N51" s="35">
        <v>1.1955307262569832</v>
      </c>
      <c r="O51" s="35">
        <v>-6.252830188679245</v>
      </c>
    </row>
    <row r="52" spans="1:15" x14ac:dyDescent="0.25">
      <c r="A52" s="11" t="s">
        <v>180</v>
      </c>
    </row>
    <row r="53" spans="1:15" x14ac:dyDescent="0.25">
      <c r="A53" s="48"/>
    </row>
    <row r="54" spans="1:15" x14ac:dyDescent="0.25">
      <c r="A54" s="32" t="s">
        <v>181</v>
      </c>
      <c r="B54" s="44">
        <v>-12.494162472344467</v>
      </c>
      <c r="C54" s="44">
        <v>9.5899047239789841</v>
      </c>
      <c r="D54" s="44">
        <v>8.8558844510834422</v>
      </c>
      <c r="E54" s="44">
        <v>-54.870067931127103</v>
      </c>
      <c r="F54" s="44">
        <v>-77.772292879240595</v>
      </c>
      <c r="G54" s="44">
        <v>-68.755898874607098</v>
      </c>
      <c r="H54" s="44">
        <v>-75.339695674973527</v>
      </c>
      <c r="I54" s="44">
        <v>-11.862472733659363</v>
      </c>
      <c r="J54" s="44">
        <v>24.811078595210439</v>
      </c>
      <c r="K54" s="44"/>
      <c r="L54" s="32"/>
      <c r="M54" s="44">
        <v>-12.494162472344467</v>
      </c>
      <c r="N54" s="44">
        <v>8.8558844510834422</v>
      </c>
      <c r="O54" s="44">
        <v>-75.339695674973527</v>
      </c>
    </row>
  </sheetData>
  <pageMargins left="0.7" right="0.7" top="0.75" bottom="0.75" header="0.3" footer="0.3"/>
  <pageSetup paperSize="9" scale="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Normal="100" zoomScaleSheetLayoutView="100" workbookViewId="0">
      <pane ySplit="5" topLeftCell="A6" activePane="bottomLeft" state="frozen"/>
      <selection pane="bottomLeft" activeCell="J20" sqref="J20"/>
    </sheetView>
  </sheetViews>
  <sheetFormatPr defaultRowHeight="15" x14ac:dyDescent="0.25"/>
  <cols>
    <col min="1" max="1" width="44.5703125" style="11" customWidth="1"/>
    <col min="2" max="15" width="9.28515625" style="11" customWidth="1"/>
    <col min="16" max="16384" width="9.140625" style="11"/>
  </cols>
  <sheetData>
    <row r="1" spans="1:15" ht="26.25" x14ac:dyDescent="0.25">
      <c r="A1" s="10" t="s">
        <v>131</v>
      </c>
    </row>
    <row r="2" spans="1:15" ht="15.75" x14ac:dyDescent="0.25">
      <c r="A2" s="12" t="s">
        <v>192</v>
      </c>
    </row>
    <row r="3" spans="1:15" x14ac:dyDescent="0.25">
      <c r="B3" s="62"/>
      <c r="C3" s="62"/>
      <c r="D3" s="62"/>
      <c r="E3" s="62"/>
      <c r="F3" s="62"/>
      <c r="G3" s="62"/>
      <c r="H3" s="62"/>
      <c r="I3" s="62"/>
      <c r="J3" s="62"/>
    </row>
    <row r="4" spans="1:15" ht="6" customHeight="1" x14ac:dyDescent="0.25">
      <c r="B4" s="14"/>
      <c r="C4" s="14"/>
      <c r="D4" s="14"/>
      <c r="E4" s="14"/>
      <c r="F4" s="14"/>
      <c r="G4" s="14"/>
      <c r="H4" s="14"/>
      <c r="I4" s="14"/>
      <c r="J4" s="14" t="s">
        <v>200</v>
      </c>
      <c r="K4" s="14"/>
    </row>
    <row r="5" spans="1:15" x14ac:dyDescent="0.25">
      <c r="A5" s="15" t="s">
        <v>197</v>
      </c>
      <c r="B5" s="54" t="s">
        <v>130</v>
      </c>
      <c r="C5" s="54" t="s">
        <v>13</v>
      </c>
      <c r="D5" s="54" t="s">
        <v>182</v>
      </c>
      <c r="E5" s="54" t="s">
        <v>14</v>
      </c>
      <c r="F5" s="54" t="s">
        <v>15</v>
      </c>
      <c r="G5" s="54" t="s">
        <v>16</v>
      </c>
      <c r="H5" s="54" t="s">
        <v>193</v>
      </c>
      <c r="I5" s="54" t="s">
        <v>199</v>
      </c>
      <c r="J5" s="54" t="s">
        <v>200</v>
      </c>
      <c r="K5" s="56"/>
      <c r="L5" s="55"/>
      <c r="M5" s="54">
        <v>2013</v>
      </c>
      <c r="N5" s="54">
        <v>2014</v>
      </c>
      <c r="O5" s="54">
        <v>2015</v>
      </c>
    </row>
    <row r="6" spans="1:15" ht="6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M6" s="16"/>
      <c r="N6" s="16"/>
      <c r="O6" s="16"/>
    </row>
    <row r="7" spans="1:15" x14ac:dyDescent="0.25">
      <c r="A7" s="11" t="s">
        <v>166</v>
      </c>
      <c r="B7" s="17">
        <v>3793.6527409999999</v>
      </c>
      <c r="C7" s="17">
        <v>3044.7257300000001</v>
      </c>
      <c r="D7" s="17">
        <v>4267.0956169999999</v>
      </c>
      <c r="E7" s="17">
        <v>978.59868801999983</v>
      </c>
      <c r="F7" s="17">
        <v>2284.5580080200002</v>
      </c>
      <c r="G7" s="17">
        <v>3364.9328540199999</v>
      </c>
      <c r="H7" s="17">
        <v>4634.6722440200001</v>
      </c>
      <c r="I7" s="17">
        <v>1044.9753799999996</v>
      </c>
      <c r="J7" s="17">
        <v>2024.0243529999993</v>
      </c>
      <c r="K7" s="17"/>
      <c r="M7" s="17">
        <v>3793.6527409999999</v>
      </c>
      <c r="N7" s="17">
        <v>4267.0956169999999</v>
      </c>
      <c r="O7" s="17">
        <v>4634.6722440200001</v>
      </c>
    </row>
    <row r="8" spans="1:15" x14ac:dyDescent="0.25">
      <c r="A8" s="19" t="s">
        <v>184</v>
      </c>
      <c r="B8" s="20"/>
      <c r="C8" s="20"/>
      <c r="D8" s="21"/>
      <c r="E8" s="21"/>
      <c r="F8" s="21"/>
      <c r="G8" s="21"/>
      <c r="H8" s="21"/>
      <c r="I8" s="21"/>
      <c r="J8" s="21"/>
      <c r="K8" s="21"/>
      <c r="M8" s="21"/>
      <c r="N8" s="21">
        <v>0.12479868567917518</v>
      </c>
      <c r="O8" s="21">
        <v>8.6142111640429286E-2</v>
      </c>
    </row>
    <row r="9" spans="1:15" x14ac:dyDescent="0.25">
      <c r="A9" s="51" t="s">
        <v>167</v>
      </c>
      <c r="B9" s="17">
        <v>2940.5166409999997</v>
      </c>
      <c r="C9" s="17">
        <v>2416.9531800000004</v>
      </c>
      <c r="D9" s="17">
        <v>3388.3422170000003</v>
      </c>
      <c r="E9" s="17">
        <v>772.22013801999981</v>
      </c>
      <c r="F9" s="17">
        <v>1928.18911802</v>
      </c>
      <c r="G9" s="17">
        <v>2853.9734990199995</v>
      </c>
      <c r="H9" s="17">
        <v>3895.6022890199997</v>
      </c>
      <c r="I9" s="17">
        <v>894.9388299999996</v>
      </c>
      <c r="J9" s="17">
        <v>1851.4652029999993</v>
      </c>
      <c r="K9" s="17"/>
      <c r="M9" s="17">
        <v>2940.5166409999997</v>
      </c>
      <c r="N9" s="17">
        <v>3388.3422170000003</v>
      </c>
      <c r="O9" s="17">
        <v>3895.6022890199997</v>
      </c>
    </row>
    <row r="10" spans="1:15" x14ac:dyDescent="0.25">
      <c r="A10" s="19" t="s">
        <v>184</v>
      </c>
      <c r="B10" s="20"/>
      <c r="C10" s="20"/>
      <c r="D10" s="21"/>
      <c r="E10" s="21"/>
      <c r="F10" s="21"/>
      <c r="G10" s="21"/>
      <c r="H10" s="21"/>
      <c r="I10" s="21"/>
      <c r="J10" s="21"/>
      <c r="K10" s="21"/>
      <c r="M10" s="21"/>
      <c r="N10" s="21">
        <v>0.15229486198306486</v>
      </c>
      <c r="O10" s="21">
        <v>0.14970744970061545</v>
      </c>
    </row>
    <row r="11" spans="1:15" x14ac:dyDescent="0.25">
      <c r="A11" s="51" t="s">
        <v>168</v>
      </c>
      <c r="B11" s="17">
        <v>853.13609999999994</v>
      </c>
      <c r="C11" s="17">
        <v>627.77254999999991</v>
      </c>
      <c r="D11" s="17">
        <v>878.75339999999983</v>
      </c>
      <c r="E11" s="17">
        <v>206.37855000000002</v>
      </c>
      <c r="F11" s="17">
        <v>356.36889000000008</v>
      </c>
      <c r="G11" s="17">
        <v>510.95935500000007</v>
      </c>
      <c r="H11" s="17">
        <v>739.06995500000005</v>
      </c>
      <c r="I11" s="17">
        <v>150.03654999999998</v>
      </c>
      <c r="J11" s="17">
        <v>172.55914999999999</v>
      </c>
      <c r="K11" s="17"/>
      <c r="M11" s="17">
        <v>853.13609999999994</v>
      </c>
      <c r="N11" s="17">
        <v>878.75339999999983</v>
      </c>
      <c r="O11" s="17">
        <v>739.06995500000005</v>
      </c>
    </row>
    <row r="12" spans="1:15" x14ac:dyDescent="0.25">
      <c r="A12" s="19" t="s">
        <v>184</v>
      </c>
      <c r="B12" s="20"/>
      <c r="C12" s="20"/>
      <c r="D12" s="21"/>
      <c r="E12" s="21"/>
      <c r="F12" s="21"/>
      <c r="G12" s="21"/>
      <c r="H12" s="21"/>
      <c r="I12" s="21"/>
      <c r="J12" s="21"/>
      <c r="K12" s="21"/>
      <c r="M12" s="21"/>
      <c r="N12" s="21">
        <v>3.0027213711856682E-2</v>
      </c>
      <c r="O12" s="21">
        <v>-0.15895636363967391</v>
      </c>
    </row>
    <row r="13" spans="1:15" x14ac:dyDescent="0.25">
      <c r="A13" s="34"/>
    </row>
    <row r="14" spans="1:15" x14ac:dyDescent="0.25">
      <c r="A14" s="15" t="s">
        <v>198</v>
      </c>
      <c r="B14" s="54" t="s">
        <v>130</v>
      </c>
      <c r="C14" s="54" t="s">
        <v>13</v>
      </c>
      <c r="D14" s="54" t="s">
        <v>182</v>
      </c>
      <c r="E14" s="54" t="s">
        <v>14</v>
      </c>
      <c r="F14" s="54" t="s">
        <v>15</v>
      </c>
      <c r="G14" s="54" t="s">
        <v>16</v>
      </c>
      <c r="H14" s="54" t="s">
        <v>193</v>
      </c>
      <c r="I14" s="54" t="s">
        <v>199</v>
      </c>
      <c r="J14" s="54" t="s">
        <v>200</v>
      </c>
      <c r="K14" s="56"/>
      <c r="L14" s="55"/>
      <c r="M14" s="54">
        <v>2013</v>
      </c>
      <c r="N14" s="54">
        <v>2014</v>
      </c>
      <c r="O14" s="54">
        <v>2015</v>
      </c>
    </row>
    <row r="15" spans="1:15" x14ac:dyDescent="0.25">
      <c r="A15" s="52" t="s">
        <v>169</v>
      </c>
      <c r="B15" s="22">
        <v>86.050299585233716</v>
      </c>
      <c r="C15" s="22">
        <v>80.96682031613922</v>
      </c>
      <c r="D15" s="22">
        <v>72.927694274259409</v>
      </c>
      <c r="E15" s="22">
        <v>44.037422831820784</v>
      </c>
      <c r="F15" s="22">
        <v>40.666879795342432</v>
      </c>
      <c r="G15" s="22">
        <v>37.832423450189175</v>
      </c>
      <c r="H15" s="36">
        <v>35.775972164944939</v>
      </c>
      <c r="I15" s="36">
        <v>21.76955462191048</v>
      </c>
      <c r="J15" s="36">
        <v>27.832778045710679</v>
      </c>
      <c r="K15" s="22"/>
      <c r="M15" s="17">
        <v>86.050299585233716</v>
      </c>
      <c r="N15" s="17">
        <v>72.927694274259409</v>
      </c>
      <c r="O15" s="17">
        <v>35.775972164944939</v>
      </c>
    </row>
    <row r="16" spans="1:15" x14ac:dyDescent="0.25">
      <c r="A16" s="19" t="s">
        <v>184</v>
      </c>
      <c r="B16" s="23"/>
      <c r="C16" s="23"/>
      <c r="D16" s="24"/>
      <c r="E16" s="24"/>
      <c r="F16" s="24"/>
      <c r="G16" s="24"/>
      <c r="H16" s="24"/>
      <c r="I16" s="24"/>
      <c r="J16" s="24"/>
      <c r="K16" s="24"/>
      <c r="M16" s="21"/>
      <c r="N16" s="21">
        <v>-0.15249924026093864</v>
      </c>
      <c r="O16" s="21">
        <v>-0.50943228740508195</v>
      </c>
    </row>
    <row r="17" spans="1:15" x14ac:dyDescent="0.25">
      <c r="A17" s="53" t="s">
        <v>167</v>
      </c>
      <c r="B17" s="22">
        <v>93.075940060469435</v>
      </c>
      <c r="C17" s="22">
        <v>86.43417418383028</v>
      </c>
      <c r="D17" s="22">
        <v>77.693520474752631</v>
      </c>
      <c r="E17" s="22">
        <v>47.20962440654705</v>
      </c>
      <c r="F17" s="22">
        <v>41.614782561870825</v>
      </c>
      <c r="G17" s="22">
        <v>38.505725204874018</v>
      </c>
      <c r="H17" s="36">
        <v>36.357901064385736</v>
      </c>
      <c r="I17" s="36">
        <v>21.105644634540237</v>
      </c>
      <c r="J17" s="36">
        <v>27.932194013482064</v>
      </c>
      <c r="K17" s="22"/>
      <c r="M17" s="17">
        <v>93.075940060469435</v>
      </c>
      <c r="N17" s="17">
        <v>77.693520474752631</v>
      </c>
      <c r="O17" s="17">
        <v>36.357901064385736</v>
      </c>
    </row>
    <row r="18" spans="1:15" x14ac:dyDescent="0.25">
      <c r="A18" s="19" t="s">
        <v>184</v>
      </c>
      <c r="B18" s="23"/>
      <c r="C18" s="23"/>
      <c r="D18" s="24"/>
      <c r="E18" s="24"/>
      <c r="F18" s="24"/>
      <c r="G18" s="24"/>
      <c r="H18" s="24"/>
      <c r="I18" s="24"/>
      <c r="J18" s="24"/>
      <c r="K18" s="24"/>
      <c r="M18" s="21"/>
      <c r="N18" s="21">
        <v>-0.16526741041479864</v>
      </c>
      <c r="O18" s="21">
        <v>-0.53203432098046533</v>
      </c>
    </row>
    <row r="19" spans="1:15" x14ac:dyDescent="0.25">
      <c r="A19" s="53" t="s">
        <v>168</v>
      </c>
      <c r="B19" s="22">
        <v>61.834922072649519</v>
      </c>
      <c r="C19" s="22">
        <v>59.924472707525716</v>
      </c>
      <c r="D19" s="22">
        <v>54.558389192039783</v>
      </c>
      <c r="E19" s="22">
        <v>32.149366444982526</v>
      </c>
      <c r="F19" s="22">
        <v>35.533294026053866</v>
      </c>
      <c r="G19" s="22">
        <v>34.069215629182423</v>
      </c>
      <c r="H19" s="36">
        <v>32.708652843719847</v>
      </c>
      <c r="I19" s="36">
        <v>25.729648527845033</v>
      </c>
      <c r="J19" s="36">
        <v>26.766099141976561</v>
      </c>
      <c r="K19" s="22"/>
      <c r="M19" s="17">
        <v>61.834922072649519</v>
      </c>
      <c r="N19" s="17">
        <v>54.558389192039783</v>
      </c>
      <c r="O19" s="17">
        <v>32.708652843719847</v>
      </c>
    </row>
    <row r="20" spans="1:15" x14ac:dyDescent="0.25">
      <c r="A20" s="19" t="s">
        <v>184</v>
      </c>
      <c r="B20" s="42"/>
      <c r="C20" s="42"/>
      <c r="D20" s="41"/>
      <c r="E20" s="41"/>
      <c r="F20" s="41"/>
      <c r="G20" s="41"/>
      <c r="H20" s="41"/>
      <c r="I20" s="41"/>
      <c r="J20" s="41"/>
      <c r="K20" s="41"/>
      <c r="M20" s="21"/>
      <c r="N20" s="21">
        <v>-0.11767675347048345</v>
      </c>
      <c r="O20" s="21">
        <v>-0.40048353098203038</v>
      </c>
    </row>
    <row r="21" spans="1:15" x14ac:dyDescent="0.25">
      <c r="A21" s="34"/>
    </row>
    <row r="22" spans="1:15" x14ac:dyDescent="0.25">
      <c r="A22" s="15" t="s">
        <v>161</v>
      </c>
      <c r="B22" s="54" t="s">
        <v>130</v>
      </c>
      <c r="C22" s="54" t="s">
        <v>13</v>
      </c>
      <c r="D22" s="54" t="s">
        <v>182</v>
      </c>
      <c r="E22" s="54" t="s">
        <v>14</v>
      </c>
      <c r="F22" s="54" t="s">
        <v>15</v>
      </c>
      <c r="G22" s="54" t="s">
        <v>16</v>
      </c>
      <c r="H22" s="54" t="s">
        <v>193</v>
      </c>
      <c r="I22" s="54" t="s">
        <v>199</v>
      </c>
      <c r="J22" s="54" t="s">
        <v>200</v>
      </c>
      <c r="K22" s="56"/>
      <c r="L22" s="55"/>
      <c r="M22" s="54">
        <v>2013</v>
      </c>
      <c r="N22" s="54">
        <v>2014</v>
      </c>
      <c r="O22" s="54">
        <v>2015</v>
      </c>
    </row>
    <row r="23" spans="1:15" x14ac:dyDescent="0.25">
      <c r="A23" s="11" t="s">
        <v>17</v>
      </c>
      <c r="B23" s="22">
        <v>1351</v>
      </c>
      <c r="C23" s="17">
        <v>871.2</v>
      </c>
      <c r="D23" s="17">
        <v>1067.6999999999998</v>
      </c>
      <c r="E23" s="17">
        <v>135.1</v>
      </c>
      <c r="F23" s="17">
        <v>301.10000000000002</v>
      </c>
      <c r="G23" s="17">
        <v>443.9</v>
      </c>
      <c r="H23" s="17">
        <v>589.20000000000005</v>
      </c>
      <c r="I23" s="17">
        <v>107.2</v>
      </c>
      <c r="J23" s="17">
        <v>252.59999999999997</v>
      </c>
      <c r="K23" s="17"/>
      <c r="M23" s="17">
        <v>1351</v>
      </c>
      <c r="N23" s="17">
        <v>1067.6999999999998</v>
      </c>
      <c r="O23" s="17">
        <v>589.20000000000005</v>
      </c>
    </row>
    <row r="24" spans="1:15" x14ac:dyDescent="0.25">
      <c r="A24" s="19" t="s">
        <v>184</v>
      </c>
      <c r="B24" s="23"/>
      <c r="C24" s="20"/>
      <c r="D24" s="21"/>
      <c r="E24" s="21"/>
      <c r="F24" s="21"/>
      <c r="G24" s="21"/>
      <c r="H24" s="21"/>
      <c r="I24" s="21"/>
      <c r="J24" s="21"/>
      <c r="K24" s="21"/>
      <c r="M24" s="21"/>
      <c r="N24" s="21">
        <v>-0.20969652109548498</v>
      </c>
      <c r="O24" s="21">
        <v>-0.44815959539196393</v>
      </c>
    </row>
    <row r="25" spans="1:15" x14ac:dyDescent="0.25">
      <c r="A25" s="11" t="s">
        <v>141</v>
      </c>
      <c r="B25" s="22">
        <v>372.2</v>
      </c>
      <c r="C25" s="17">
        <v>275.60000000000002</v>
      </c>
      <c r="D25" s="17">
        <v>345.9</v>
      </c>
      <c r="E25" s="17">
        <v>46.1</v>
      </c>
      <c r="F25" s="17">
        <v>101.7</v>
      </c>
      <c r="G25" s="17">
        <v>141.69999999999999</v>
      </c>
      <c r="H25" s="17">
        <v>184.2</v>
      </c>
      <c r="I25" s="17">
        <v>25</v>
      </c>
      <c r="J25" s="17">
        <v>63.4</v>
      </c>
      <c r="K25" s="17"/>
      <c r="M25" s="17">
        <v>372.2</v>
      </c>
      <c r="N25" s="17">
        <v>345.9</v>
      </c>
      <c r="O25" s="17">
        <v>184.2</v>
      </c>
    </row>
    <row r="26" spans="1:15" x14ac:dyDescent="0.25">
      <c r="A26" s="19" t="s">
        <v>184</v>
      </c>
      <c r="B26" s="23"/>
      <c r="C26" s="20"/>
      <c r="D26" s="21"/>
      <c r="E26" s="21"/>
      <c r="F26" s="21"/>
      <c r="G26" s="21"/>
      <c r="H26" s="21"/>
      <c r="I26" s="21"/>
      <c r="J26" s="21"/>
      <c r="K26" s="21"/>
      <c r="M26" s="21"/>
      <c r="N26" s="21">
        <v>-7.0660934981192969E-2</v>
      </c>
      <c r="O26" s="21">
        <v>-0.46747614917606239</v>
      </c>
    </row>
    <row r="27" spans="1:15" x14ac:dyDescent="0.25">
      <c r="A27" s="11" t="s">
        <v>94</v>
      </c>
      <c r="B27" s="22">
        <v>-71.5</v>
      </c>
      <c r="C27" s="17">
        <v>-50.1</v>
      </c>
      <c r="D27" s="17">
        <v>-63.6</v>
      </c>
      <c r="E27" s="17">
        <v>-7.4</v>
      </c>
      <c r="F27" s="17">
        <v>-20.100000000000001</v>
      </c>
      <c r="G27" s="17">
        <v>-30.7</v>
      </c>
      <c r="H27" s="17">
        <v>-40.6</v>
      </c>
      <c r="I27" s="17">
        <v>-9.1</v>
      </c>
      <c r="J27" s="17">
        <v>-19.600000000000001</v>
      </c>
      <c r="K27" s="17"/>
      <c r="M27" s="17">
        <v>-71.5</v>
      </c>
      <c r="N27" s="17">
        <v>-63.6</v>
      </c>
      <c r="O27" s="17">
        <v>-40.6</v>
      </c>
    </row>
    <row r="28" spans="1:15" x14ac:dyDescent="0.25">
      <c r="A28" s="19" t="s">
        <v>184</v>
      </c>
      <c r="B28" s="23"/>
      <c r="C28" s="20"/>
      <c r="D28" s="21"/>
      <c r="E28" s="21"/>
      <c r="F28" s="21"/>
      <c r="G28" s="21"/>
      <c r="H28" s="21"/>
      <c r="I28" s="21"/>
      <c r="J28" s="21"/>
      <c r="K28" s="21"/>
      <c r="M28" s="21"/>
      <c r="N28" s="21">
        <v>-0.1104895104895105</v>
      </c>
      <c r="O28" s="21">
        <v>-0.36163522012578619</v>
      </c>
    </row>
    <row r="29" spans="1:15" x14ac:dyDescent="0.25">
      <c r="A29" s="11" t="s">
        <v>142</v>
      </c>
      <c r="B29" s="22">
        <v>787.1</v>
      </c>
      <c r="C29" s="17">
        <v>489.8</v>
      </c>
      <c r="D29" s="17">
        <v>576.29999999999995</v>
      </c>
      <c r="E29" s="17">
        <v>56.6</v>
      </c>
      <c r="F29" s="17">
        <v>117.8</v>
      </c>
      <c r="G29" s="17">
        <v>184</v>
      </c>
      <c r="H29" s="17">
        <v>256.8</v>
      </c>
      <c r="I29" s="17">
        <v>48.9</v>
      </c>
      <c r="J29" s="17">
        <v>112.09999999999998</v>
      </c>
      <c r="K29" s="17"/>
      <c r="M29" s="17">
        <v>787.1</v>
      </c>
      <c r="N29" s="17">
        <v>576.29999999999995</v>
      </c>
      <c r="O29" s="17">
        <v>256.8</v>
      </c>
    </row>
    <row r="30" spans="1:15" x14ac:dyDescent="0.25">
      <c r="A30" s="19" t="s">
        <v>184</v>
      </c>
      <c r="B30" s="23"/>
      <c r="C30" s="20"/>
      <c r="D30" s="21"/>
      <c r="E30" s="21"/>
      <c r="F30" s="21"/>
      <c r="G30" s="21"/>
      <c r="H30" s="21"/>
      <c r="I30" s="21"/>
      <c r="J30" s="21"/>
      <c r="K30" s="21"/>
      <c r="M30" s="21"/>
      <c r="N30" s="21">
        <v>-0.26781857451403901</v>
      </c>
      <c r="O30" s="21">
        <v>-0.55439875065070265</v>
      </c>
    </row>
    <row r="31" spans="1:15" x14ac:dyDescent="0.25">
      <c r="A31" s="11" t="s">
        <v>27</v>
      </c>
      <c r="B31" s="22">
        <v>858.6</v>
      </c>
      <c r="C31" s="17">
        <v>539.9</v>
      </c>
      <c r="D31" s="17">
        <v>639.89999999999986</v>
      </c>
      <c r="E31" s="17">
        <v>64</v>
      </c>
      <c r="F31" s="17">
        <v>137.89999999999998</v>
      </c>
      <c r="G31" s="17">
        <v>214.7</v>
      </c>
      <c r="H31" s="17">
        <v>297.39999999999998</v>
      </c>
      <c r="I31" s="17">
        <v>58</v>
      </c>
      <c r="J31" s="17">
        <v>131.69999999999999</v>
      </c>
      <c r="K31" s="17"/>
      <c r="M31" s="17">
        <v>858.6</v>
      </c>
      <c r="N31" s="17">
        <v>639.89999999999986</v>
      </c>
      <c r="O31" s="17">
        <v>297.39999999999998</v>
      </c>
    </row>
    <row r="32" spans="1:15" x14ac:dyDescent="0.25">
      <c r="A32" s="19" t="s">
        <v>184</v>
      </c>
      <c r="B32" s="23"/>
      <c r="C32" s="20"/>
      <c r="D32" s="21"/>
      <c r="E32" s="21"/>
      <c r="F32" s="21"/>
      <c r="G32" s="21"/>
      <c r="H32" s="21"/>
      <c r="I32" s="21"/>
      <c r="J32" s="21"/>
      <c r="K32" s="21"/>
      <c r="M32" s="21"/>
      <c r="N32" s="21">
        <v>-0.25471698113207564</v>
      </c>
      <c r="O32" s="21">
        <v>-0.53523988123144228</v>
      </c>
    </row>
    <row r="33" spans="1:15" x14ac:dyDescent="0.25">
      <c r="A33" s="11" t="s">
        <v>143</v>
      </c>
      <c r="B33" s="22">
        <v>766.2</v>
      </c>
      <c r="C33" s="17">
        <v>474.9</v>
      </c>
      <c r="D33" s="17">
        <v>763</v>
      </c>
      <c r="E33" s="17">
        <v>53.9</v>
      </c>
      <c r="F33" s="17">
        <v>72.7</v>
      </c>
      <c r="G33" s="17">
        <v>203.89999999999998</v>
      </c>
      <c r="H33" s="17">
        <v>279.10000000000002</v>
      </c>
      <c r="I33" s="17">
        <v>35.5</v>
      </c>
      <c r="J33" s="17">
        <v>80.499999999999972</v>
      </c>
      <c r="K33" s="17"/>
      <c r="M33" s="17">
        <v>766.2</v>
      </c>
      <c r="N33" s="17">
        <v>763</v>
      </c>
      <c r="O33" s="17">
        <v>279.10000000000002</v>
      </c>
    </row>
    <row r="34" spans="1:15" x14ac:dyDescent="0.25">
      <c r="A34" s="19" t="s">
        <v>184</v>
      </c>
      <c r="B34" s="23"/>
      <c r="C34" s="20"/>
      <c r="D34" s="21"/>
      <c r="E34" s="21"/>
      <c r="F34" s="21"/>
      <c r="G34" s="21"/>
      <c r="H34" s="21"/>
      <c r="I34" s="21"/>
      <c r="J34" s="21"/>
      <c r="K34" s="21"/>
      <c r="M34" s="21"/>
      <c r="N34" s="21">
        <v>-4.1764552336205352E-3</v>
      </c>
      <c r="O34" s="21">
        <v>-0.63420707732634329</v>
      </c>
    </row>
    <row r="35" spans="1:15" x14ac:dyDescent="0.25">
      <c r="A35" s="11" t="s">
        <v>162</v>
      </c>
    </row>
    <row r="36" spans="1:15" x14ac:dyDescent="0.25">
      <c r="A36" s="27" t="s">
        <v>144</v>
      </c>
      <c r="B36" s="21">
        <v>0.58260547742413027</v>
      </c>
      <c r="C36" s="21">
        <v>0.56221303948576673</v>
      </c>
      <c r="D36" s="21">
        <v>0.53975835908963199</v>
      </c>
      <c r="E36" s="21">
        <v>0.41894892672094747</v>
      </c>
      <c r="F36" s="21">
        <v>0.39123214878777812</v>
      </c>
      <c r="G36" s="21">
        <v>0.41450777202072542</v>
      </c>
      <c r="H36" s="21">
        <v>0.43584521384928715</v>
      </c>
      <c r="I36" s="21">
        <v>0.45615671641791045</v>
      </c>
      <c r="J36" s="21">
        <v>0.44378463974663496</v>
      </c>
      <c r="K36" s="21"/>
      <c r="M36" s="21">
        <v>0.58260547742413027</v>
      </c>
      <c r="N36" s="21">
        <v>0.53975835908963199</v>
      </c>
      <c r="O36" s="21">
        <v>0.43584521384928715</v>
      </c>
    </row>
    <row r="37" spans="1:15" x14ac:dyDescent="0.25">
      <c r="A37" s="27" t="s">
        <v>27</v>
      </c>
      <c r="B37" s="21">
        <v>0.63552923760177649</v>
      </c>
      <c r="C37" s="21">
        <v>0.61971992653810826</v>
      </c>
      <c r="D37" s="21">
        <v>0.59932565327339138</v>
      </c>
      <c r="E37" s="21">
        <v>0.47372316802368619</v>
      </c>
      <c r="F37" s="21">
        <v>0.45798737960810348</v>
      </c>
      <c r="G37" s="21">
        <v>0.48366749267853121</v>
      </c>
      <c r="H37" s="21">
        <v>0.50475220638153417</v>
      </c>
      <c r="I37" s="21">
        <v>0.54104477611940294</v>
      </c>
      <c r="J37" s="21">
        <v>0.5213776722090262</v>
      </c>
      <c r="K37" s="21"/>
      <c r="M37" s="21">
        <v>0.63552923760177649</v>
      </c>
      <c r="N37" s="21">
        <v>0.59932565327339138</v>
      </c>
      <c r="O37" s="21">
        <v>0.50475220638153417</v>
      </c>
    </row>
    <row r="38" spans="1:15" x14ac:dyDescent="0.25">
      <c r="A38" s="27" t="s">
        <v>143</v>
      </c>
      <c r="B38" s="21">
        <v>0.56713545521835684</v>
      </c>
      <c r="C38" s="21">
        <v>0.54511019283746553</v>
      </c>
      <c r="D38" s="21">
        <v>0.71462021166994483</v>
      </c>
      <c r="E38" s="21">
        <v>0.39896373056994822</v>
      </c>
      <c r="F38" s="21">
        <v>0.24144802391232148</v>
      </c>
      <c r="G38" s="21">
        <v>0.45933768866861902</v>
      </c>
      <c r="H38" s="21">
        <v>0.47369314324507805</v>
      </c>
      <c r="I38" s="21">
        <v>0.33115671641791045</v>
      </c>
      <c r="J38" s="21">
        <v>0.31868566904196349</v>
      </c>
      <c r="K38" s="21"/>
      <c r="M38" s="21">
        <v>0.56713545521835684</v>
      </c>
      <c r="N38" s="21">
        <v>0.71462021166994483</v>
      </c>
      <c r="O38" s="21">
        <v>0.47369314324507805</v>
      </c>
    </row>
    <row r="39" spans="1:15" x14ac:dyDescent="0.25">
      <c r="A39" s="34"/>
    </row>
    <row r="40" spans="1:15" x14ac:dyDescent="0.25">
      <c r="A40" s="15" t="s">
        <v>145</v>
      </c>
      <c r="B40" s="54" t="s">
        <v>130</v>
      </c>
      <c r="C40" s="54" t="s">
        <v>13</v>
      </c>
      <c r="D40" s="54" t="s">
        <v>182</v>
      </c>
      <c r="E40" s="54" t="s">
        <v>14</v>
      </c>
      <c r="F40" s="54" t="s">
        <v>15</v>
      </c>
      <c r="G40" s="54" t="s">
        <v>16</v>
      </c>
      <c r="H40" s="54" t="s">
        <v>193</v>
      </c>
      <c r="I40" s="54" t="s">
        <v>199</v>
      </c>
      <c r="J40" s="54" t="s">
        <v>200</v>
      </c>
      <c r="K40" s="56"/>
      <c r="L40" s="55"/>
      <c r="M40" s="54">
        <v>2013</v>
      </c>
      <c r="N40" s="54">
        <v>2014</v>
      </c>
      <c r="O40" s="54">
        <v>2015</v>
      </c>
    </row>
    <row r="41" spans="1:15" ht="45" x14ac:dyDescent="0.25">
      <c r="A41" s="28" t="s">
        <v>187</v>
      </c>
      <c r="B41" s="25">
        <v>125.7</v>
      </c>
      <c r="C41" s="25" t="s">
        <v>183</v>
      </c>
      <c r="D41" s="25">
        <v>195</v>
      </c>
      <c r="E41" s="25" t="s">
        <v>183</v>
      </c>
      <c r="F41" s="25" t="s">
        <v>183</v>
      </c>
      <c r="G41" s="25" t="s">
        <v>183</v>
      </c>
      <c r="H41" s="25">
        <v>301.5</v>
      </c>
      <c r="I41" s="25" t="s">
        <v>183</v>
      </c>
      <c r="J41" s="25" t="s">
        <v>183</v>
      </c>
      <c r="K41" s="25"/>
      <c r="M41" s="25">
        <v>125.7</v>
      </c>
      <c r="N41" s="25">
        <v>195</v>
      </c>
      <c r="O41" s="25">
        <v>301.5</v>
      </c>
    </row>
    <row r="42" spans="1:15" x14ac:dyDescent="0.25">
      <c r="A42" s="19" t="s">
        <v>184</v>
      </c>
      <c r="B42" s="20"/>
      <c r="C42" s="20"/>
      <c r="D42" s="21"/>
      <c r="E42" s="21"/>
      <c r="F42" s="21"/>
      <c r="G42" s="21"/>
      <c r="H42" s="21"/>
      <c r="I42" s="21"/>
      <c r="J42" s="21"/>
      <c r="K42" s="21"/>
      <c r="M42" s="21"/>
      <c r="N42" s="21">
        <v>0</v>
      </c>
      <c r="O42" s="21">
        <v>0.54615384615384621</v>
      </c>
    </row>
    <row r="43" spans="1:15" x14ac:dyDescent="0.25">
      <c r="A43" s="34"/>
    </row>
    <row r="44" spans="1:15" x14ac:dyDescent="0.25">
      <c r="A44" s="15" t="s">
        <v>146</v>
      </c>
      <c r="B44" s="54" t="s">
        <v>130</v>
      </c>
      <c r="C44" s="54" t="s">
        <v>13</v>
      </c>
      <c r="D44" s="54" t="s">
        <v>182</v>
      </c>
      <c r="E44" s="54" t="s">
        <v>14</v>
      </c>
      <c r="F44" s="54" t="s">
        <v>15</v>
      </c>
      <c r="G44" s="54" t="s">
        <v>16</v>
      </c>
      <c r="H44" s="54" t="s">
        <v>193</v>
      </c>
      <c r="I44" s="54" t="s">
        <v>199</v>
      </c>
      <c r="J44" s="54" t="s">
        <v>200</v>
      </c>
      <c r="K44" s="56"/>
      <c r="L44" s="55"/>
      <c r="M44" s="54">
        <v>2013</v>
      </c>
      <c r="N44" s="54">
        <v>2014</v>
      </c>
      <c r="O44" s="54">
        <v>2015</v>
      </c>
    </row>
    <row r="45" spans="1:15" x14ac:dyDescent="0.25">
      <c r="A45" s="11" t="s">
        <v>147</v>
      </c>
      <c r="B45" s="38">
        <v>0.58260547742413027</v>
      </c>
      <c r="C45" s="38">
        <v>0.56221303948576673</v>
      </c>
      <c r="D45" s="38">
        <v>0.53975835908963199</v>
      </c>
      <c r="E45" s="38">
        <v>0.41894892672094747</v>
      </c>
      <c r="F45" s="38">
        <v>0.39123214878777812</v>
      </c>
      <c r="G45" s="38">
        <v>0.41450777202072542</v>
      </c>
      <c r="H45" s="38">
        <v>0.43584521384928715</v>
      </c>
      <c r="I45" s="38">
        <v>0.45615671641791045</v>
      </c>
      <c r="J45" s="38">
        <v>0.44378463974663496</v>
      </c>
      <c r="K45" s="38"/>
      <c r="M45" s="38">
        <v>0.58260547742413027</v>
      </c>
      <c r="N45" s="38">
        <v>0.53975835908963199</v>
      </c>
      <c r="O45" s="38">
        <v>0.43584521384928715</v>
      </c>
    </row>
    <row r="46" spans="1:15" x14ac:dyDescent="0.25">
      <c r="A46" s="26" t="s">
        <v>170</v>
      </c>
      <c r="B46" s="43">
        <v>22.519866620262629</v>
      </c>
      <c r="C46" s="43">
        <v>18.856698773785762</v>
      </c>
      <c r="D46" s="43">
        <v>17.208414407703842</v>
      </c>
      <c r="E46" s="43">
        <v>10.399569943053029</v>
      </c>
      <c r="F46" s="43">
        <v>11.631689423563119</v>
      </c>
      <c r="G46" s="43">
        <v>11.163607865717971</v>
      </c>
      <c r="H46" s="43">
        <v>11.367503523465256</v>
      </c>
      <c r="I46" s="43">
        <v>8.1248727101418812</v>
      </c>
      <c r="J46" s="43"/>
      <c r="K46" s="43"/>
      <c r="L46" s="26"/>
      <c r="M46" s="43">
        <v>22.519866620262629</v>
      </c>
      <c r="N46" s="43">
        <v>17.208414407703842</v>
      </c>
      <c r="O46" s="43">
        <v>11.367503523465256</v>
      </c>
    </row>
    <row r="47" spans="1:15" x14ac:dyDescent="0.25">
      <c r="A47" s="32" t="s">
        <v>171</v>
      </c>
      <c r="B47" s="44">
        <v>50.996710653786472</v>
      </c>
      <c r="C47" s="44">
        <v>41.351784499577043</v>
      </c>
      <c r="D47" s="44">
        <v>35.553294650348917</v>
      </c>
      <c r="E47" s="44">
        <v>14.67081831187078</v>
      </c>
      <c r="F47" s="44">
        <v>14.404951141227031</v>
      </c>
      <c r="G47" s="44">
        <v>14.684940744816855</v>
      </c>
      <c r="H47" s="44">
        <v>15.093036413050655</v>
      </c>
      <c r="I47" s="44">
        <v>11.365098175355335</v>
      </c>
      <c r="J47" s="44">
        <v>13.519875268867819</v>
      </c>
      <c r="K47" s="59"/>
      <c r="M47" s="44">
        <v>50.996710653786472</v>
      </c>
      <c r="N47" s="44">
        <v>35.553294650348917</v>
      </c>
      <c r="O47" s="44">
        <v>15.093036413050655</v>
      </c>
    </row>
    <row r="48" spans="1:15" x14ac:dyDescent="0.25">
      <c r="A48" s="23"/>
      <c r="C48" s="31"/>
      <c r="D48" s="31"/>
      <c r="E48" s="31"/>
      <c r="F48" s="31"/>
      <c r="G48" s="31"/>
      <c r="H48" s="31"/>
      <c r="I48" s="31"/>
      <c r="J48" s="31"/>
      <c r="K48" s="31"/>
      <c r="M48" s="31"/>
      <c r="N48" s="31"/>
      <c r="O48" s="31"/>
    </row>
    <row r="49" spans="1:15" x14ac:dyDescent="0.25">
      <c r="A49" s="45" t="s">
        <v>172</v>
      </c>
      <c r="B49" s="46">
        <v>15434.328801</v>
      </c>
      <c r="C49" s="46">
        <v>11844.712530000001</v>
      </c>
      <c r="D49" s="46">
        <v>16209.468227000001</v>
      </c>
      <c r="E49" s="46">
        <v>3857.9988380199998</v>
      </c>
      <c r="F49" s="46">
        <v>8177.7438080200009</v>
      </c>
      <c r="G49" s="46">
        <v>12529.84286402</v>
      </c>
      <c r="H49" s="46">
        <v>17014.468989019999</v>
      </c>
      <c r="I49" s="46">
        <v>4302.6465099999996</v>
      </c>
      <c r="J49" s="46">
        <v>8291.4966129999993</v>
      </c>
      <c r="K49" s="60"/>
      <c r="M49" s="46">
        <v>15434.328801</v>
      </c>
      <c r="N49" s="46">
        <v>16209.468227000001</v>
      </c>
      <c r="O49" s="46">
        <v>17014.468989019999</v>
      </c>
    </row>
    <row r="50" spans="1:15" x14ac:dyDescent="0.25">
      <c r="A50" s="23"/>
    </row>
    <row r="51" spans="1:15" x14ac:dyDescent="0.25">
      <c r="A51" s="40" t="s">
        <v>173</v>
      </c>
    </row>
    <row r="52" spans="1:15" x14ac:dyDescent="0.25">
      <c r="A52" s="40" t="s">
        <v>174</v>
      </c>
    </row>
  </sheetData>
  <pageMargins left="0.7" right="0.7" top="0.75" bottom="0.75" header="0.3" footer="0.3"/>
  <pageSetup paperSize="9" scale="4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pane ySplit="5" topLeftCell="A9" activePane="bottomLeft" state="frozen"/>
      <selection pane="bottomLeft" activeCell="I27" sqref="I27"/>
    </sheetView>
  </sheetViews>
  <sheetFormatPr defaultRowHeight="15" x14ac:dyDescent="0.25"/>
  <cols>
    <col min="1" max="1" width="44.5703125" style="11" customWidth="1"/>
    <col min="2" max="16" width="9.28515625" style="11" customWidth="1"/>
    <col min="17" max="16384" width="9.140625" style="11"/>
  </cols>
  <sheetData>
    <row r="1" spans="1:16" ht="26.25" x14ac:dyDescent="0.25">
      <c r="A1" s="10" t="s">
        <v>131</v>
      </c>
    </row>
    <row r="2" spans="1:16" ht="15.75" x14ac:dyDescent="0.25">
      <c r="A2" s="12" t="s">
        <v>189</v>
      </c>
    </row>
    <row r="3" spans="1:16" ht="15.75" x14ac:dyDescent="0.25">
      <c r="A3" s="12"/>
      <c r="B3" s="62"/>
      <c r="C3" s="62"/>
      <c r="D3" s="62"/>
      <c r="E3" s="62"/>
      <c r="F3" s="62"/>
      <c r="G3" s="62"/>
      <c r="H3" s="62"/>
      <c r="I3" s="62"/>
      <c r="J3" s="62"/>
    </row>
    <row r="4" spans="1:16" s="13" customFormat="1" ht="6" customHeight="1" x14ac:dyDescent="0.25">
      <c r="B4" s="14"/>
      <c r="C4" s="14"/>
      <c r="D4" s="14"/>
      <c r="E4" s="14"/>
      <c r="F4" s="14"/>
      <c r="G4" s="14"/>
      <c r="H4" s="14"/>
      <c r="I4" s="14"/>
      <c r="J4" s="14" t="s">
        <v>200</v>
      </c>
      <c r="K4" s="14"/>
    </row>
    <row r="5" spans="1:16" x14ac:dyDescent="0.25">
      <c r="A5" s="15" t="s">
        <v>153</v>
      </c>
      <c r="B5" s="54" t="s">
        <v>130</v>
      </c>
      <c r="C5" s="54" t="s">
        <v>13</v>
      </c>
      <c r="D5" s="54" t="s">
        <v>182</v>
      </c>
      <c r="E5" s="54" t="s">
        <v>14</v>
      </c>
      <c r="F5" s="54" t="s">
        <v>15</v>
      </c>
      <c r="G5" s="54" t="s">
        <v>16</v>
      </c>
      <c r="H5" s="54" t="s">
        <v>193</v>
      </c>
      <c r="I5" s="54" t="s">
        <v>199</v>
      </c>
      <c r="J5" s="54" t="s">
        <v>200</v>
      </c>
      <c r="K5" s="56"/>
      <c r="L5" s="55"/>
      <c r="M5" s="54">
        <v>2013</v>
      </c>
      <c r="N5" s="54">
        <v>2014</v>
      </c>
      <c r="O5" s="54">
        <v>2015</v>
      </c>
      <c r="P5" s="56"/>
    </row>
    <row r="6" spans="1:16" ht="6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M6" s="16"/>
      <c r="N6" s="16"/>
      <c r="O6" s="16"/>
      <c r="P6" s="16"/>
    </row>
    <row r="7" spans="1:16" x14ac:dyDescent="0.25">
      <c r="A7" s="11" t="s">
        <v>154</v>
      </c>
      <c r="B7" s="17">
        <v>2102.0653049999996</v>
      </c>
      <c r="C7" s="17">
        <v>2000.6659400000003</v>
      </c>
      <c r="D7" s="17">
        <v>2619.4032219999999</v>
      </c>
      <c r="E7" s="17">
        <v>568.34923299999991</v>
      </c>
      <c r="F7" s="17">
        <v>1243.2390409999998</v>
      </c>
      <c r="G7" s="17">
        <v>1881.0828219999999</v>
      </c>
      <c r="H7" s="17">
        <v>2375.1576049999999</v>
      </c>
      <c r="I7" s="17">
        <v>624.88851500000021</v>
      </c>
      <c r="J7" s="17">
        <v>1260.0520220000001</v>
      </c>
      <c r="K7" s="17"/>
      <c r="M7" s="17">
        <v>2102.0653049999996</v>
      </c>
      <c r="N7" s="17">
        <v>2619.4032219999999</v>
      </c>
      <c r="O7" s="17">
        <v>2375.1576049999999</v>
      </c>
      <c r="P7" s="17"/>
    </row>
    <row r="8" spans="1:16" x14ac:dyDescent="0.25">
      <c r="A8" s="19" t="s">
        <v>184</v>
      </c>
      <c r="B8" s="20"/>
      <c r="C8" s="20"/>
      <c r="D8" s="21"/>
      <c r="E8" s="21"/>
      <c r="F8" s="21"/>
      <c r="G8" s="21"/>
      <c r="H8" s="21"/>
      <c r="I8" s="21"/>
      <c r="J8" s="21"/>
      <c r="K8" s="21"/>
      <c r="M8" s="21"/>
      <c r="N8" s="21">
        <v>0.24610934577981647</v>
      </c>
      <c r="O8" s="21">
        <v>-9.3244757030385927E-2</v>
      </c>
      <c r="P8" s="21"/>
    </row>
    <row r="9" spans="1:16" x14ac:dyDescent="0.25">
      <c r="A9" s="51" t="s">
        <v>155</v>
      </c>
      <c r="B9" s="17">
        <v>119.82520000000001</v>
      </c>
      <c r="C9" s="17">
        <v>235.07522999999998</v>
      </c>
      <c r="D9" s="17">
        <v>283.64382000000001</v>
      </c>
      <c r="E9" s="17">
        <v>52.396123999999993</v>
      </c>
      <c r="F9" s="17">
        <v>124.40981399999998</v>
      </c>
      <c r="G9" s="17">
        <v>168.67554199999998</v>
      </c>
      <c r="H9" s="17">
        <v>286.17154199999993</v>
      </c>
      <c r="I9" s="17">
        <v>108.99093400000032</v>
      </c>
      <c r="J9" s="17">
        <v>277.98714200000035</v>
      </c>
      <c r="K9" s="17"/>
      <c r="M9" s="17">
        <v>119.82520000000001</v>
      </c>
      <c r="N9" s="17">
        <v>283.64382000000001</v>
      </c>
      <c r="O9" s="17">
        <v>286.17154199999993</v>
      </c>
      <c r="P9" s="17"/>
    </row>
    <row r="10" spans="1:16" x14ac:dyDescent="0.25">
      <c r="A10" s="19" t="s">
        <v>184</v>
      </c>
      <c r="B10" s="20"/>
      <c r="C10" s="20"/>
      <c r="D10" s="21"/>
      <c r="E10" s="21"/>
      <c r="F10" s="21"/>
      <c r="G10" s="21"/>
      <c r="H10" s="21"/>
      <c r="I10" s="21"/>
      <c r="J10" s="21"/>
      <c r="K10" s="21"/>
      <c r="M10" s="21"/>
      <c r="N10" s="21">
        <v>1.3671466436108597</v>
      </c>
      <c r="O10" s="21">
        <v>8.911606112200543E-3</v>
      </c>
      <c r="P10" s="21"/>
    </row>
    <row r="11" spans="1:16" x14ac:dyDescent="0.25">
      <c r="A11" s="51" t="s">
        <v>156</v>
      </c>
      <c r="B11" s="17">
        <v>1676.897575</v>
      </c>
      <c r="C11" s="17">
        <v>1517.0657400000005</v>
      </c>
      <c r="D11" s="17">
        <v>2004.4955120000004</v>
      </c>
      <c r="E11" s="17">
        <v>441.16840900000005</v>
      </c>
      <c r="F11" s="17">
        <v>980.17112700000007</v>
      </c>
      <c r="G11" s="17">
        <v>1500.8224300000002</v>
      </c>
      <c r="H11" s="17">
        <v>1817.6465830000002</v>
      </c>
      <c r="I11" s="17">
        <v>455.69752099999999</v>
      </c>
      <c r="J11" s="17">
        <v>856.53864999999996</v>
      </c>
      <c r="K11" s="17"/>
      <c r="M11" s="17">
        <v>1676.897575</v>
      </c>
      <c r="N11" s="17">
        <v>2004.4955120000004</v>
      </c>
      <c r="O11" s="17">
        <v>1817.6465830000002</v>
      </c>
      <c r="P11" s="17"/>
    </row>
    <row r="12" spans="1:16" x14ac:dyDescent="0.25">
      <c r="A12" s="19" t="s">
        <v>184</v>
      </c>
      <c r="B12" s="20"/>
      <c r="C12" s="20"/>
      <c r="D12" s="21"/>
      <c r="E12" s="21"/>
      <c r="F12" s="21"/>
      <c r="G12" s="21"/>
      <c r="H12" s="21"/>
      <c r="I12" s="21"/>
      <c r="J12" s="21"/>
      <c r="K12" s="21"/>
      <c r="M12" s="21"/>
      <c r="N12" s="21">
        <v>0.19535953887940982</v>
      </c>
      <c r="O12" s="21">
        <v>-9.3214940059192397E-2</v>
      </c>
      <c r="P12" s="21"/>
    </row>
    <row r="13" spans="1:16" x14ac:dyDescent="0.25">
      <c r="A13" s="51" t="s">
        <v>157</v>
      </c>
      <c r="B13" s="17">
        <v>305.34252999999967</v>
      </c>
      <c r="C13" s="17">
        <v>248.52496999999974</v>
      </c>
      <c r="D13" s="17">
        <v>331.26388999999966</v>
      </c>
      <c r="E13" s="17">
        <v>74.784699999999901</v>
      </c>
      <c r="F13" s="17">
        <v>138.65809999999982</v>
      </c>
      <c r="G13" s="17">
        <v>211.58484999999973</v>
      </c>
      <c r="H13" s="17">
        <v>271.33947999999964</v>
      </c>
      <c r="I13" s="17">
        <v>60.20005999999993</v>
      </c>
      <c r="J13" s="17">
        <v>125.52622999999988</v>
      </c>
      <c r="K13" s="17"/>
      <c r="M13" s="17">
        <v>305.34252999999967</v>
      </c>
      <c r="N13" s="17">
        <v>331.26388999999966</v>
      </c>
      <c r="O13" s="17">
        <v>271.33947999999964</v>
      </c>
      <c r="P13" s="17"/>
    </row>
    <row r="14" spans="1:16" x14ac:dyDescent="0.25">
      <c r="A14" s="19" t="s">
        <v>184</v>
      </c>
      <c r="B14" s="20"/>
      <c r="C14" s="20"/>
      <c r="D14" s="21"/>
      <c r="E14" s="21"/>
      <c r="F14" s="21"/>
      <c r="G14" s="21"/>
      <c r="H14" s="21"/>
      <c r="I14" s="21"/>
      <c r="J14" s="21"/>
      <c r="K14" s="21"/>
      <c r="M14" s="21"/>
      <c r="N14" s="21">
        <v>8.4892726866447443E-2</v>
      </c>
      <c r="O14" s="21">
        <v>-0.18089629388823536</v>
      </c>
      <c r="P14" s="21"/>
    </row>
    <row r="15" spans="1:16" x14ac:dyDescent="0.25">
      <c r="A15" s="34"/>
    </row>
    <row r="16" spans="1:16" x14ac:dyDescent="0.25">
      <c r="A16" s="15" t="s">
        <v>158</v>
      </c>
      <c r="B16" s="54" t="s">
        <v>130</v>
      </c>
      <c r="C16" s="54" t="s">
        <v>13</v>
      </c>
      <c r="D16" s="54" t="s">
        <v>182</v>
      </c>
      <c r="E16" s="54" t="s">
        <v>14</v>
      </c>
      <c r="F16" s="54" t="s">
        <v>15</v>
      </c>
      <c r="G16" s="54" t="s">
        <v>16</v>
      </c>
      <c r="H16" s="54" t="s">
        <v>193</v>
      </c>
      <c r="I16" s="54" t="s">
        <v>199</v>
      </c>
      <c r="J16" s="54" t="s">
        <v>200</v>
      </c>
      <c r="K16" s="56"/>
      <c r="L16" s="55"/>
      <c r="M16" s="54">
        <v>2013</v>
      </c>
      <c r="N16" s="54">
        <v>2014</v>
      </c>
      <c r="O16" s="54">
        <v>2015</v>
      </c>
      <c r="P16" s="56"/>
    </row>
    <row r="17" spans="1:16" x14ac:dyDescent="0.25">
      <c r="A17" s="11" t="s">
        <v>159</v>
      </c>
      <c r="B17" s="22">
        <v>608.98324498363195</v>
      </c>
      <c r="C17" s="22">
        <v>563.69171598471564</v>
      </c>
      <c r="D17" s="22">
        <v>536.86212970296629</v>
      </c>
      <c r="E17" s="22">
        <v>393.60670615328002</v>
      </c>
      <c r="F17" s="22">
        <v>402.69246127478135</v>
      </c>
      <c r="G17" s="22">
        <v>384.79872032770123</v>
      </c>
      <c r="H17" s="36">
        <v>372.03736391822753</v>
      </c>
      <c r="I17" s="36">
        <v>243.87312169452696</v>
      </c>
      <c r="J17" s="36">
        <v>293.79674311992437</v>
      </c>
      <c r="K17" s="22"/>
      <c r="M17" s="17">
        <v>608.98324498363195</v>
      </c>
      <c r="N17" s="17">
        <v>536.86212970296629</v>
      </c>
      <c r="O17" s="17">
        <v>372.03736391822753</v>
      </c>
      <c r="P17" s="17"/>
    </row>
    <row r="18" spans="1:16" x14ac:dyDescent="0.25">
      <c r="A18" s="19" t="s">
        <v>184</v>
      </c>
      <c r="B18" s="23"/>
      <c r="C18" s="23"/>
      <c r="D18" s="24"/>
      <c r="E18" s="24"/>
      <c r="F18" s="24"/>
      <c r="G18" s="24"/>
      <c r="H18" s="58"/>
      <c r="I18" s="58"/>
      <c r="J18" s="58"/>
      <c r="K18" s="24"/>
      <c r="M18" s="21"/>
      <c r="N18" s="21">
        <v>-0.11842873490321415</v>
      </c>
      <c r="O18" s="21">
        <v>-0.30701507270764761</v>
      </c>
      <c r="P18" s="21"/>
    </row>
    <row r="19" spans="1:16" x14ac:dyDescent="0.25">
      <c r="A19" s="51" t="s">
        <v>155</v>
      </c>
      <c r="B19" s="22">
        <v>474.73551200898083</v>
      </c>
      <c r="C19" s="22">
        <v>459.71135131104569</v>
      </c>
      <c r="D19" s="22">
        <v>440.28061567388306</v>
      </c>
      <c r="E19" s="22">
        <v>332.14906176426678</v>
      </c>
      <c r="F19" s="22">
        <v>337.37868892059686</v>
      </c>
      <c r="G19" s="22">
        <v>332.67729771399337</v>
      </c>
      <c r="H19" s="36">
        <v>332.94091211093092</v>
      </c>
      <c r="I19" s="36">
        <v>246.88231846658002</v>
      </c>
      <c r="J19" s="36">
        <v>271.12304769835356</v>
      </c>
      <c r="K19" s="22"/>
      <c r="M19" s="17">
        <v>474.73551200898083</v>
      </c>
      <c r="N19" s="17">
        <v>440.28061567388306</v>
      </c>
      <c r="O19" s="17">
        <v>332.94091211093092</v>
      </c>
      <c r="P19" s="17"/>
    </row>
    <row r="20" spans="1:16" x14ac:dyDescent="0.25">
      <c r="A20" s="19" t="s">
        <v>184</v>
      </c>
      <c r="B20" s="23"/>
      <c r="C20" s="23"/>
      <c r="D20" s="24"/>
      <c r="E20" s="24"/>
      <c r="F20" s="24"/>
      <c r="G20" s="24"/>
      <c r="H20" s="58"/>
      <c r="I20" s="58"/>
      <c r="J20" s="58"/>
      <c r="K20" s="24"/>
      <c r="M20" s="21"/>
      <c r="N20" s="21">
        <v>-7.2577035977974158E-2</v>
      </c>
      <c r="O20" s="21">
        <v>-0.24379838616937644</v>
      </c>
      <c r="P20" s="21"/>
    </row>
    <row r="21" spans="1:16" x14ac:dyDescent="0.25">
      <c r="A21" s="51" t="s">
        <v>156</v>
      </c>
      <c r="B21" s="22">
        <v>601.31574633729679</v>
      </c>
      <c r="C21" s="22">
        <v>566.01469802591407</v>
      </c>
      <c r="D21" s="22">
        <v>538.0198986951001</v>
      </c>
      <c r="E21" s="22">
        <v>391.2615317054001</v>
      </c>
      <c r="F21" s="22">
        <v>395.8769316581255</v>
      </c>
      <c r="G21" s="22">
        <v>375.55217940641342</v>
      </c>
      <c r="H21" s="36">
        <v>362.89435965558386</v>
      </c>
      <c r="I21" s="36">
        <v>234.17598158788581</v>
      </c>
      <c r="J21" s="36">
        <v>286.45959814381126</v>
      </c>
      <c r="K21" s="22"/>
      <c r="M21" s="17">
        <v>601.31574633729679</v>
      </c>
      <c r="N21" s="17">
        <v>538.0198986951001</v>
      </c>
      <c r="O21" s="17">
        <v>362.89435965558386</v>
      </c>
      <c r="P21" s="17"/>
    </row>
    <row r="22" spans="1:16" x14ac:dyDescent="0.25">
      <c r="A22" s="19" t="s">
        <v>184</v>
      </c>
      <c r="B22" s="23"/>
      <c r="C22" s="23"/>
      <c r="D22" s="24"/>
      <c r="E22" s="24"/>
      <c r="F22" s="24"/>
      <c r="G22" s="24"/>
      <c r="H22" s="58"/>
      <c r="I22" s="58"/>
      <c r="J22" s="58"/>
      <c r="K22" s="24"/>
      <c r="M22" s="21"/>
      <c r="N22" s="21">
        <v>-0.10526224870667544</v>
      </c>
      <c r="O22" s="21">
        <v>-0.32550011526388023</v>
      </c>
      <c r="P22" s="21"/>
    </row>
    <row r="23" spans="1:16" x14ac:dyDescent="0.25">
      <c r="A23" s="51" t="s">
        <v>160</v>
      </c>
      <c r="B23" s="22">
        <v>703.8900688704706</v>
      </c>
      <c r="C23" s="22">
        <v>647.8647134578041</v>
      </c>
      <c r="D23" s="22">
        <v>612.55407074709262</v>
      </c>
      <c r="E23" s="22">
        <v>450.50015141886576</v>
      </c>
      <c r="F23" s="22">
        <v>488.5953887618096</v>
      </c>
      <c r="G23" s="22">
        <v>472.11445881451112</v>
      </c>
      <c r="H23" s="36">
        <v>454.87990384396312</v>
      </c>
      <c r="I23" s="36">
        <v>311.82965762838171</v>
      </c>
      <c r="J23" s="36">
        <v>394.04692831890031</v>
      </c>
      <c r="K23" s="22"/>
      <c r="M23" s="17">
        <v>703.8900688704706</v>
      </c>
      <c r="N23" s="17">
        <v>612.55407074709262</v>
      </c>
      <c r="O23" s="17">
        <v>454.87990384396312</v>
      </c>
      <c r="P23" s="17"/>
    </row>
    <row r="24" spans="1:16" x14ac:dyDescent="0.25">
      <c r="A24" s="19" t="s">
        <v>184</v>
      </c>
      <c r="B24" s="20"/>
      <c r="C24" s="20"/>
      <c r="D24" s="21"/>
      <c r="E24" s="21"/>
      <c r="F24" s="21"/>
      <c r="G24" s="21"/>
      <c r="H24" s="21"/>
      <c r="I24" s="21"/>
      <c r="J24" s="21"/>
      <c r="K24" s="21"/>
      <c r="M24" s="21"/>
      <c r="N24" s="21">
        <v>-0.12975889583148181</v>
      </c>
      <c r="O24" s="21">
        <v>-0.25740448791863302</v>
      </c>
      <c r="P24" s="21"/>
    </row>
    <row r="25" spans="1:16" x14ac:dyDescent="0.25">
      <c r="A25" s="34"/>
    </row>
    <row r="26" spans="1:16" x14ac:dyDescent="0.25">
      <c r="A26" s="15" t="s">
        <v>161</v>
      </c>
      <c r="B26" s="54" t="s">
        <v>130</v>
      </c>
      <c r="C26" s="54" t="s">
        <v>13</v>
      </c>
      <c r="D26" s="54" t="s">
        <v>182</v>
      </c>
      <c r="E26" s="54" t="s">
        <v>14</v>
      </c>
      <c r="F26" s="54" t="s">
        <v>15</v>
      </c>
      <c r="G26" s="54" t="s">
        <v>16</v>
      </c>
      <c r="H26" s="54" t="s">
        <v>193</v>
      </c>
      <c r="I26" s="54" t="s">
        <v>199</v>
      </c>
      <c r="J26" s="54" t="s">
        <v>200</v>
      </c>
      <c r="K26" s="56"/>
      <c r="L26" s="55"/>
      <c r="M26" s="54">
        <v>2013</v>
      </c>
      <c r="N26" s="54">
        <v>2014</v>
      </c>
      <c r="O26" s="54">
        <v>2015</v>
      </c>
      <c r="P26" s="56"/>
    </row>
    <row r="27" spans="1:16" x14ac:dyDescent="0.25">
      <c r="A27" s="11" t="s">
        <v>17</v>
      </c>
      <c r="B27" s="22">
        <v>1716.3000000000002</v>
      </c>
      <c r="C27" s="17">
        <v>1418.2</v>
      </c>
      <c r="D27" s="17">
        <v>1814.6000000000001</v>
      </c>
      <c r="E27" s="17">
        <v>274</v>
      </c>
      <c r="F27" s="17">
        <v>635.29999999999995</v>
      </c>
      <c r="G27" s="17">
        <v>942.9</v>
      </c>
      <c r="H27" s="17">
        <v>1152.3</v>
      </c>
      <c r="I27" s="17">
        <v>189.29999999999998</v>
      </c>
      <c r="J27" s="17">
        <v>518.69999999999993</v>
      </c>
      <c r="K27" s="17"/>
      <c r="M27" s="17">
        <v>1716.3000000000002</v>
      </c>
      <c r="N27" s="17">
        <v>1814.6000000000001</v>
      </c>
      <c r="O27" s="17">
        <v>1152.3</v>
      </c>
      <c r="P27" s="17"/>
    </row>
    <row r="28" spans="1:16" x14ac:dyDescent="0.25">
      <c r="A28" s="19" t="s">
        <v>184</v>
      </c>
      <c r="B28" s="23"/>
      <c r="C28" s="20"/>
      <c r="D28" s="21"/>
      <c r="E28" s="21"/>
      <c r="F28" s="21"/>
      <c r="G28" s="21"/>
      <c r="H28" s="21"/>
      <c r="I28" s="21"/>
      <c r="J28" s="21"/>
      <c r="K28" s="21"/>
      <c r="M28" s="21"/>
      <c r="N28" s="21">
        <v>5.7274369282759308E-2</v>
      </c>
      <c r="O28" s="21">
        <v>-0.36498401851647755</v>
      </c>
      <c r="P28" s="21"/>
    </row>
    <row r="29" spans="1:16" x14ac:dyDescent="0.25">
      <c r="A29" s="11" t="s">
        <v>141</v>
      </c>
      <c r="B29" s="22">
        <v>1328.2</v>
      </c>
      <c r="C29" s="17">
        <v>1144.7</v>
      </c>
      <c r="D29" s="17">
        <v>1446.9</v>
      </c>
      <c r="E29" s="17">
        <v>231.1</v>
      </c>
      <c r="F29" s="17">
        <v>497.9</v>
      </c>
      <c r="G29" s="17">
        <v>717.4</v>
      </c>
      <c r="H29" s="17">
        <v>859</v>
      </c>
      <c r="I29" s="17">
        <v>165.1</v>
      </c>
      <c r="J29" s="17">
        <v>415.2</v>
      </c>
      <c r="K29" s="17"/>
      <c r="M29" s="17">
        <v>1328.2</v>
      </c>
      <c r="N29" s="17">
        <v>1446.9</v>
      </c>
      <c r="O29" s="17">
        <v>859</v>
      </c>
      <c r="P29" s="17"/>
    </row>
    <row r="30" spans="1:16" x14ac:dyDescent="0.25">
      <c r="A30" s="19" t="s">
        <v>184</v>
      </c>
      <c r="B30" s="23"/>
      <c r="C30" s="20"/>
      <c r="D30" s="21"/>
      <c r="E30" s="21"/>
      <c r="F30" s="21"/>
      <c r="G30" s="21"/>
      <c r="H30" s="21"/>
      <c r="I30" s="21"/>
      <c r="J30" s="21"/>
      <c r="K30" s="21"/>
      <c r="M30" s="21"/>
      <c r="N30" s="21">
        <v>8.9369070923053684E-2</v>
      </c>
      <c r="O30" s="21">
        <v>-0.40631695348676489</v>
      </c>
      <c r="P30" s="21"/>
    </row>
    <row r="31" spans="1:16" x14ac:dyDescent="0.25">
      <c r="A31" s="11" t="s">
        <v>94</v>
      </c>
      <c r="B31" s="22">
        <v>-88</v>
      </c>
      <c r="C31" s="17">
        <v>-85.2</v>
      </c>
      <c r="D31" s="17">
        <v>-106.6</v>
      </c>
      <c r="E31" s="17">
        <v>-21.8</v>
      </c>
      <c r="F31" s="17">
        <v>-38.200000000000003</v>
      </c>
      <c r="G31" s="17">
        <v>-51.8</v>
      </c>
      <c r="H31" s="17">
        <v>-65.400000000000006</v>
      </c>
      <c r="I31" s="17">
        <v>-10.1</v>
      </c>
      <c r="J31" s="17">
        <v>-22.2</v>
      </c>
      <c r="K31" s="17"/>
      <c r="M31" s="17">
        <v>-88</v>
      </c>
      <c r="N31" s="17">
        <v>-106.6</v>
      </c>
      <c r="O31" s="17">
        <v>-65.400000000000006</v>
      </c>
      <c r="P31" s="17"/>
    </row>
    <row r="32" spans="1:16" x14ac:dyDescent="0.25">
      <c r="A32" s="19" t="s">
        <v>184</v>
      </c>
      <c r="B32" s="23"/>
      <c r="C32" s="20"/>
      <c r="D32" s="21"/>
      <c r="E32" s="21"/>
      <c r="F32" s="21"/>
      <c r="G32" s="21"/>
      <c r="H32" s="21"/>
      <c r="I32" s="21"/>
      <c r="J32" s="21"/>
      <c r="K32" s="21"/>
      <c r="M32" s="21"/>
      <c r="N32" s="21">
        <v>0.2113636363636362</v>
      </c>
      <c r="O32" s="21">
        <v>-0.38649155722326445</v>
      </c>
      <c r="P32" s="21"/>
    </row>
    <row r="33" spans="1:17" x14ac:dyDescent="0.25">
      <c r="A33" s="11" t="s">
        <v>142</v>
      </c>
      <c r="B33" s="22">
        <v>324.8</v>
      </c>
      <c r="C33" s="17">
        <v>226</v>
      </c>
      <c r="D33" s="17">
        <v>242.3</v>
      </c>
      <c r="E33" s="17">
        <v>9.6</v>
      </c>
      <c r="F33" s="17">
        <v>0.59999999999999964</v>
      </c>
      <c r="G33" s="17">
        <v>14.4</v>
      </c>
      <c r="H33" s="17">
        <v>-16.800000000000004</v>
      </c>
      <c r="I33" s="17">
        <v>-14.6</v>
      </c>
      <c r="J33" s="17">
        <v>28.400000000000041</v>
      </c>
      <c r="K33" s="17"/>
      <c r="M33" s="17">
        <v>324.8</v>
      </c>
      <c r="N33" s="17">
        <v>242.3</v>
      </c>
      <c r="O33" s="17">
        <v>-16.800000000000004</v>
      </c>
      <c r="P33" s="17"/>
    </row>
    <row r="34" spans="1:17" x14ac:dyDescent="0.25">
      <c r="A34" s="19" t="s">
        <v>184</v>
      </c>
      <c r="B34" s="23"/>
      <c r="C34" s="20"/>
      <c r="D34" s="21"/>
      <c r="E34" s="21"/>
      <c r="F34" s="21"/>
      <c r="G34" s="21"/>
      <c r="H34" s="21"/>
      <c r="I34" s="21"/>
      <c r="J34" s="21"/>
      <c r="K34" s="21"/>
      <c r="M34" s="21"/>
      <c r="N34" s="21">
        <v>-0.25400246305418717</v>
      </c>
      <c r="O34" s="21">
        <v>-1.0693355344614115</v>
      </c>
      <c r="P34" s="21"/>
    </row>
    <row r="35" spans="1:17" x14ac:dyDescent="0.25">
      <c r="A35" s="11" t="s">
        <v>27</v>
      </c>
      <c r="B35" s="22">
        <v>412.8</v>
      </c>
      <c r="C35" s="17">
        <v>114.6</v>
      </c>
      <c r="D35" s="17">
        <v>152.30000000000001</v>
      </c>
      <c r="E35" s="17">
        <v>31.4</v>
      </c>
      <c r="F35" s="17">
        <v>38.799999999999997</v>
      </c>
      <c r="G35" s="17">
        <v>66.199999999999989</v>
      </c>
      <c r="H35" s="17">
        <v>48.599999999999994</v>
      </c>
      <c r="I35" s="17">
        <v>-4.5</v>
      </c>
      <c r="J35" s="17">
        <v>50.600000000000044</v>
      </c>
      <c r="K35" s="17"/>
      <c r="M35" s="17">
        <v>412.8</v>
      </c>
      <c r="N35" s="17">
        <v>152.30000000000001</v>
      </c>
      <c r="O35" s="17">
        <v>48.599999999999994</v>
      </c>
      <c r="P35" s="17"/>
    </row>
    <row r="36" spans="1:17" x14ac:dyDescent="0.25">
      <c r="A36" s="19" t="s">
        <v>184</v>
      </c>
      <c r="B36" s="23"/>
      <c r="C36" s="20"/>
      <c r="D36" s="21"/>
      <c r="E36" s="21"/>
      <c r="F36" s="21"/>
      <c r="G36" s="21"/>
      <c r="H36" s="21"/>
      <c r="I36" s="21"/>
      <c r="J36" s="21"/>
      <c r="K36" s="21"/>
      <c r="M36" s="21"/>
      <c r="N36" s="21">
        <v>-0.63105620155038755</v>
      </c>
      <c r="O36" s="21">
        <v>-0.68089297439264618</v>
      </c>
      <c r="P36" s="21"/>
    </row>
    <row r="37" spans="1:17" x14ac:dyDescent="0.25">
      <c r="A37" s="11" t="s">
        <v>143</v>
      </c>
      <c r="B37" s="22">
        <v>197.3</v>
      </c>
      <c r="C37" s="17">
        <v>173.8</v>
      </c>
      <c r="D37" s="17">
        <v>-96.300000000000011</v>
      </c>
      <c r="E37" s="17">
        <v>4.9000000000000004</v>
      </c>
      <c r="F37" s="17">
        <v>-20.200000000000003</v>
      </c>
      <c r="G37" s="17">
        <v>-22.200000000000003</v>
      </c>
      <c r="H37" s="17">
        <v>-92.7</v>
      </c>
      <c r="I37" s="17">
        <v>-7.8</v>
      </c>
      <c r="J37" s="17">
        <v>30.000000000000039</v>
      </c>
      <c r="K37" s="17"/>
      <c r="M37" s="17">
        <v>197.3</v>
      </c>
      <c r="N37" s="17">
        <v>-96.300000000000011</v>
      </c>
      <c r="O37" s="17">
        <v>-92.7</v>
      </c>
      <c r="P37" s="17"/>
    </row>
    <row r="38" spans="1:17" x14ac:dyDescent="0.25">
      <c r="A38" s="19" t="s">
        <v>184</v>
      </c>
      <c r="B38" s="20"/>
      <c r="C38" s="20"/>
      <c r="D38" s="21"/>
      <c r="E38" s="21"/>
      <c r="F38" s="21"/>
      <c r="G38" s="21"/>
      <c r="H38" s="21"/>
      <c r="I38" s="21"/>
      <c r="J38" s="21"/>
      <c r="K38" s="21"/>
      <c r="M38" s="21"/>
      <c r="N38" s="21">
        <v>-1.4880892042574758</v>
      </c>
      <c r="O38" s="21">
        <v>-3.7383177570093573E-2</v>
      </c>
      <c r="P38" s="21"/>
    </row>
    <row r="39" spans="1:17" x14ac:dyDescent="0.25">
      <c r="A39" s="11" t="s">
        <v>162</v>
      </c>
    </row>
    <row r="40" spans="1:17" x14ac:dyDescent="0.25">
      <c r="A40" s="27" t="s">
        <v>144</v>
      </c>
      <c r="B40" s="21">
        <v>0.18924430460875136</v>
      </c>
      <c r="C40" s="21">
        <v>0.15935693132139331</v>
      </c>
      <c r="D40" s="21">
        <v>0.13352805025901024</v>
      </c>
      <c r="E40" s="21">
        <v>3.503649635036496E-2</v>
      </c>
      <c r="F40" s="21">
        <v>9.4443569966944703E-4</v>
      </c>
      <c r="G40" s="21">
        <v>1.5272033089405028E-2</v>
      </c>
      <c r="H40" s="21">
        <v>-1.4579536579015886E-2</v>
      </c>
      <c r="I40" s="21">
        <v>-7.7126254622292667E-2</v>
      </c>
      <c r="J40" s="21">
        <v>5.4752265278581153E-2</v>
      </c>
      <c r="K40" s="21"/>
      <c r="M40" s="21">
        <v>0.18924430460875136</v>
      </c>
      <c r="N40" s="21">
        <v>0.13352805025901024</v>
      </c>
      <c r="O40" s="21">
        <v>-1.4579536579015886E-2</v>
      </c>
      <c r="P40" s="21"/>
    </row>
    <row r="41" spans="1:17" x14ac:dyDescent="0.25">
      <c r="A41" s="27" t="s">
        <v>27</v>
      </c>
      <c r="B41" s="21">
        <v>0.2405173920643244</v>
      </c>
      <c r="C41" s="21">
        <v>8.0806656324918902E-2</v>
      </c>
      <c r="D41" s="21">
        <v>8.3930342775267272E-2</v>
      </c>
      <c r="E41" s="21">
        <v>0.1145985401459854</v>
      </c>
      <c r="F41" s="21">
        <v>6.1073508578624272E-2</v>
      </c>
      <c r="G41" s="21">
        <v>7.0208929897125877E-2</v>
      </c>
      <c r="H41" s="21">
        <v>4.2176516532153083E-2</v>
      </c>
      <c r="I41" s="21">
        <v>-2.3771790808240888E-2</v>
      </c>
      <c r="J41" s="21">
        <v>9.7551571235781856E-2</v>
      </c>
      <c r="K41" s="21"/>
      <c r="M41" s="21">
        <v>0.2405173920643244</v>
      </c>
      <c r="N41" s="21">
        <v>8.3930342775267272E-2</v>
      </c>
      <c r="O41" s="21">
        <v>4.2176516532153083E-2</v>
      </c>
      <c r="P41" s="21"/>
    </row>
    <row r="42" spans="1:17" x14ac:dyDescent="0.25">
      <c r="A42" s="27" t="s">
        <v>143</v>
      </c>
      <c r="B42" s="21">
        <v>0.11495659267027908</v>
      </c>
      <c r="C42" s="21">
        <v>0.12254971090114229</v>
      </c>
      <c r="D42" s="21">
        <v>-5.3069547007604981E-2</v>
      </c>
      <c r="E42" s="21">
        <v>1.7883211678832119E-2</v>
      </c>
      <c r="F42" s="21">
        <v>-3.1796001888871404E-2</v>
      </c>
      <c r="G42" s="21">
        <v>-2.3544384346166087E-2</v>
      </c>
      <c r="H42" s="21">
        <v>-8.0447800052069779E-2</v>
      </c>
      <c r="I42" s="21">
        <v>-4.1204437400950873E-2</v>
      </c>
      <c r="J42" s="21">
        <v>5.7836899942163185E-2</v>
      </c>
      <c r="K42" s="21"/>
      <c r="M42" s="21">
        <v>0.11495659267027908</v>
      </c>
      <c r="N42" s="21">
        <v>-5.3069547007604981E-2</v>
      </c>
      <c r="O42" s="21">
        <v>-8.0447800052069779E-2</v>
      </c>
      <c r="P42" s="21"/>
    </row>
    <row r="43" spans="1:17" x14ac:dyDescent="0.25">
      <c r="A43" s="34"/>
      <c r="N43" s="17"/>
      <c r="O43" s="17"/>
      <c r="P43" s="17"/>
    </row>
    <row r="44" spans="1:17" x14ac:dyDescent="0.25">
      <c r="A44" s="15" t="s">
        <v>145</v>
      </c>
      <c r="B44" s="54" t="s">
        <v>130</v>
      </c>
      <c r="C44" s="54" t="s">
        <v>13</v>
      </c>
      <c r="D44" s="54" t="s">
        <v>182</v>
      </c>
      <c r="E44" s="54" t="s">
        <v>14</v>
      </c>
      <c r="F44" s="54" t="s">
        <v>15</v>
      </c>
      <c r="G44" s="54" t="s">
        <v>16</v>
      </c>
      <c r="H44" s="54" t="s">
        <v>193</v>
      </c>
      <c r="I44" s="54" t="s">
        <v>199</v>
      </c>
      <c r="J44" s="54" t="s">
        <v>200</v>
      </c>
      <c r="K44" s="56"/>
      <c r="L44" s="55"/>
      <c r="M44" s="54">
        <v>2013</v>
      </c>
      <c r="N44" s="54">
        <v>2014</v>
      </c>
      <c r="O44" s="54">
        <v>2015</v>
      </c>
      <c r="P44" s="56"/>
      <c r="Q44" s="55"/>
    </row>
    <row r="45" spans="1:17" ht="45" x14ac:dyDescent="0.25">
      <c r="A45" s="28" t="s">
        <v>187</v>
      </c>
      <c r="B45" s="36">
        <v>179.8</v>
      </c>
      <c r="C45" s="36" t="s">
        <v>183</v>
      </c>
      <c r="D45" s="36">
        <v>51.2</v>
      </c>
      <c r="E45" s="36" t="s">
        <v>183</v>
      </c>
      <c r="F45" s="36" t="s">
        <v>183</v>
      </c>
      <c r="G45" s="36" t="s">
        <v>183</v>
      </c>
      <c r="H45" s="36">
        <v>21.8</v>
      </c>
      <c r="I45" s="36" t="s">
        <v>183</v>
      </c>
      <c r="J45" s="36" t="s">
        <v>183</v>
      </c>
      <c r="K45" s="36"/>
      <c r="M45" s="17">
        <v>179.8</v>
      </c>
      <c r="N45" s="17">
        <v>51.2</v>
      </c>
      <c r="O45" s="25">
        <v>21.8</v>
      </c>
      <c r="P45" s="17"/>
    </row>
    <row r="46" spans="1:17" x14ac:dyDescent="0.25">
      <c r="A46" s="19" t="s">
        <v>184</v>
      </c>
      <c r="D46" s="21"/>
      <c r="E46" s="21"/>
      <c r="F46" s="21"/>
      <c r="N46" s="21">
        <v>0</v>
      </c>
      <c r="O46" s="21">
        <v>0</v>
      </c>
      <c r="P46" s="21"/>
    </row>
    <row r="47" spans="1:17" x14ac:dyDescent="0.25">
      <c r="A47" s="37"/>
    </row>
    <row r="48" spans="1:17" x14ac:dyDescent="0.25">
      <c r="A48" s="15" t="s">
        <v>146</v>
      </c>
      <c r="B48" s="54" t="s">
        <v>130</v>
      </c>
      <c r="C48" s="54" t="s">
        <v>13</v>
      </c>
      <c r="D48" s="54" t="s">
        <v>182</v>
      </c>
      <c r="E48" s="54" t="s">
        <v>14</v>
      </c>
      <c r="F48" s="54" t="s">
        <v>15</v>
      </c>
      <c r="G48" s="54" t="s">
        <v>16</v>
      </c>
      <c r="H48" s="54" t="s">
        <v>193</v>
      </c>
      <c r="I48" s="54" t="s">
        <v>199</v>
      </c>
      <c r="J48" s="54" t="s">
        <v>200</v>
      </c>
      <c r="K48" s="56"/>
      <c r="L48" s="55"/>
      <c r="M48" s="54">
        <v>2013</v>
      </c>
      <c r="N48" s="54">
        <v>2014</v>
      </c>
      <c r="O48" s="54">
        <v>2015</v>
      </c>
      <c r="P48" s="56"/>
    </row>
    <row r="49" spans="1:16" x14ac:dyDescent="0.25">
      <c r="A49" s="11" t="s">
        <v>147</v>
      </c>
      <c r="B49" s="38">
        <v>0.18924430460875136</v>
      </c>
      <c r="C49" s="38">
        <v>0.15935693132139331</v>
      </c>
      <c r="D49" s="38">
        <v>0.13352805025901024</v>
      </c>
      <c r="E49" s="38">
        <v>3.503649635036496E-2</v>
      </c>
      <c r="F49" s="38">
        <v>9.4443569966944703E-4</v>
      </c>
      <c r="G49" s="38">
        <v>1.5272033089405028E-2</v>
      </c>
      <c r="H49" s="38">
        <v>-1.4579536579015886E-2</v>
      </c>
      <c r="I49" s="38">
        <v>-7.7126254622292667E-2</v>
      </c>
      <c r="J49" s="38">
        <v>5.4752265278581153E-2</v>
      </c>
      <c r="K49" s="38"/>
      <c r="M49" s="38">
        <v>0.18924430460875136</v>
      </c>
      <c r="N49" s="38">
        <v>0.13352805025901024</v>
      </c>
      <c r="O49" s="38">
        <v>-1.4579536579015886E-2</v>
      </c>
      <c r="P49" s="38"/>
    </row>
    <row r="50" spans="1:16" x14ac:dyDescent="0.25">
      <c r="A50" s="11" t="s">
        <v>149</v>
      </c>
      <c r="B50" s="31">
        <v>154.51470476555915</v>
      </c>
      <c r="C50" s="31">
        <v>112.96238691402921</v>
      </c>
      <c r="D50" s="31">
        <v>92.501985935176506</v>
      </c>
      <c r="E50" s="31">
        <v>16.891023058704473</v>
      </c>
      <c r="F50" s="31">
        <v>0.4826103269065532</v>
      </c>
      <c r="G50" s="31">
        <v>7.655165329025583</v>
      </c>
      <c r="H50" s="31">
        <v>-7.0732148319900663</v>
      </c>
      <c r="I50" s="31">
        <v>-23.364167606761015</v>
      </c>
      <c r="J50" s="31">
        <v>22.538751975432358</v>
      </c>
      <c r="K50" s="31"/>
      <c r="M50" s="17">
        <v>154.51470476555915</v>
      </c>
      <c r="N50" s="17">
        <v>92.501985935176506</v>
      </c>
      <c r="O50" s="17">
        <v>-7.0732148319900663</v>
      </c>
      <c r="P50" s="17"/>
    </row>
    <row r="51" spans="1:16" x14ac:dyDescent="0.25">
      <c r="A51" s="39"/>
    </row>
    <row r="52" spans="1:16" x14ac:dyDescent="0.25">
      <c r="A52" s="34"/>
    </row>
    <row r="53" spans="1:16" x14ac:dyDescent="0.25">
      <c r="A53" s="40" t="s">
        <v>163</v>
      </c>
    </row>
    <row r="54" spans="1:16" x14ac:dyDescent="0.25">
      <c r="A54" s="40" t="s">
        <v>164</v>
      </c>
    </row>
    <row r="55" spans="1:16" x14ac:dyDescent="0.25">
      <c r="A55" s="40" t="s">
        <v>165</v>
      </c>
    </row>
  </sheetData>
  <pageMargins left="0.7" right="0.7" top="0.75" bottom="0.75" header="0.3" footer="0.3"/>
  <pageSetup paperSize="9" scale="50" orientation="portrait" r:id="rId1"/>
  <cellWatches>
    <cellWatch r="G49"/>
  </cellWatch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Normal="100" zoomScaleSheetLayoutView="100" workbookViewId="0">
      <pane ySplit="5" topLeftCell="A27" activePane="bottomLeft" state="frozen"/>
      <selection pane="bottomLeft" activeCell="B51" sqref="B51"/>
    </sheetView>
  </sheetViews>
  <sheetFormatPr defaultRowHeight="15" x14ac:dyDescent="0.25"/>
  <cols>
    <col min="1" max="1" width="44.5703125" style="11" customWidth="1"/>
    <col min="2" max="15" width="9.28515625" style="11" customWidth="1"/>
    <col min="16" max="16384" width="9.140625" style="11"/>
  </cols>
  <sheetData>
    <row r="1" spans="1:15" ht="26.25" x14ac:dyDescent="0.25">
      <c r="A1" s="10" t="s">
        <v>131</v>
      </c>
    </row>
    <row r="2" spans="1:15" ht="15" customHeight="1" x14ac:dyDescent="0.25">
      <c r="A2" s="12" t="s">
        <v>188</v>
      </c>
    </row>
    <row r="3" spans="1:15" ht="15.75" x14ac:dyDescent="0.25">
      <c r="A3" s="12"/>
      <c r="B3" s="62"/>
      <c r="C3" s="62"/>
      <c r="D3" s="62"/>
      <c r="E3" s="62"/>
      <c r="F3" s="62"/>
      <c r="G3" s="62"/>
      <c r="H3" s="62"/>
      <c r="I3" s="62"/>
      <c r="J3" s="62"/>
    </row>
    <row r="4" spans="1:15" s="13" customFormat="1" ht="6" customHeight="1" x14ac:dyDescent="0.25">
      <c r="B4" s="14"/>
      <c r="C4" s="14"/>
      <c r="D4" s="14"/>
      <c r="E4" s="14"/>
      <c r="F4" s="14" t="s">
        <v>15</v>
      </c>
      <c r="G4" s="14"/>
      <c r="H4" s="14"/>
      <c r="I4" s="14"/>
      <c r="J4" s="14" t="s">
        <v>200</v>
      </c>
      <c r="K4" s="14"/>
    </row>
    <row r="5" spans="1:15" x14ac:dyDescent="0.25">
      <c r="A5" s="15" t="s">
        <v>135</v>
      </c>
      <c r="B5" s="54" t="s">
        <v>130</v>
      </c>
      <c r="C5" s="54" t="s">
        <v>13</v>
      </c>
      <c r="D5" s="54" t="s">
        <v>182</v>
      </c>
      <c r="E5" s="54" t="s">
        <v>14</v>
      </c>
      <c r="F5" s="54" t="s">
        <v>15</v>
      </c>
      <c r="G5" s="54" t="s">
        <v>16</v>
      </c>
      <c r="H5" s="54" t="s">
        <v>193</v>
      </c>
      <c r="I5" s="54" t="s">
        <v>199</v>
      </c>
      <c r="J5" s="54" t="s">
        <v>200</v>
      </c>
      <c r="K5" s="56"/>
      <c r="L5" s="55"/>
      <c r="M5" s="54">
        <v>2013</v>
      </c>
      <c r="N5" s="54">
        <v>2014</v>
      </c>
      <c r="O5" s="54">
        <v>2015</v>
      </c>
    </row>
    <row r="6" spans="1:15" ht="6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5" x14ac:dyDescent="0.25">
      <c r="A7" s="11" t="s">
        <v>194</v>
      </c>
      <c r="B7" s="17">
        <v>8894.2055540000001</v>
      </c>
      <c r="C7" s="17">
        <v>6079.9625029999997</v>
      </c>
      <c r="D7" s="17">
        <v>8163.4784860000027</v>
      </c>
      <c r="E7" s="17">
        <v>2383.6297355199986</v>
      </c>
      <c r="F7" s="17">
        <v>4376.4108565199977</v>
      </c>
      <c r="G7" s="17">
        <v>6842.1174525199958</v>
      </c>
      <c r="H7" s="17">
        <v>9187.7096955199922</v>
      </c>
      <c r="I7" s="17">
        <v>2458.2919889999939</v>
      </c>
      <c r="J7" s="17">
        <v>4447.7405649999928</v>
      </c>
      <c r="K7" s="17"/>
      <c r="M7" s="17">
        <v>8894.2055540000001</v>
      </c>
      <c r="N7" s="17">
        <v>8163.4784860000027</v>
      </c>
      <c r="O7" s="17">
        <v>9187.7096955199922</v>
      </c>
    </row>
    <row r="8" spans="1:15" x14ac:dyDescent="0.25">
      <c r="A8" s="19" t="s">
        <v>184</v>
      </c>
      <c r="B8" s="20"/>
      <c r="C8" s="20"/>
      <c r="D8" s="21"/>
      <c r="E8" s="21"/>
      <c r="F8" s="21"/>
      <c r="G8" s="21"/>
      <c r="H8" s="21"/>
      <c r="I8" s="21"/>
      <c r="J8" s="21"/>
      <c r="K8" s="21"/>
      <c r="M8" s="17"/>
      <c r="N8" s="21">
        <v>-8.2157654617209364E-2</v>
      </c>
      <c r="O8" s="21">
        <v>0.12546504670484526</v>
      </c>
    </row>
    <row r="9" spans="1:15" x14ac:dyDescent="0.25">
      <c r="A9" s="51" t="s">
        <v>136</v>
      </c>
      <c r="B9" s="17">
        <v>168.90523000000005</v>
      </c>
      <c r="C9" s="17">
        <v>107.54682</v>
      </c>
      <c r="D9" s="17">
        <v>264.010942</v>
      </c>
      <c r="E9" s="17">
        <v>154.62864000000002</v>
      </c>
      <c r="F9" s="17">
        <v>274.82214499999998</v>
      </c>
      <c r="G9" s="17">
        <v>496.4447440000003</v>
      </c>
      <c r="H9" s="17">
        <v>683.06505900000025</v>
      </c>
      <c r="I9" s="17">
        <v>150.05343400000001</v>
      </c>
      <c r="J9" s="17">
        <v>243.85981199999998</v>
      </c>
      <c r="K9" s="17"/>
      <c r="M9" s="17">
        <v>168.90523000000005</v>
      </c>
      <c r="N9" s="17">
        <v>264.010942</v>
      </c>
      <c r="O9" s="17">
        <v>683.06505900000025</v>
      </c>
    </row>
    <row r="10" spans="1:15" x14ac:dyDescent="0.25">
      <c r="A10" s="19" t="s">
        <v>184</v>
      </c>
      <c r="B10" s="20"/>
      <c r="C10" s="20"/>
      <c r="D10" s="21"/>
      <c r="E10" s="21"/>
      <c r="F10" s="21"/>
      <c r="G10" s="21"/>
      <c r="H10" s="21"/>
      <c r="I10" s="21"/>
      <c r="J10" s="21"/>
      <c r="K10" s="21"/>
      <c r="M10" s="17"/>
      <c r="N10" s="21">
        <v>0.56307144544902443</v>
      </c>
      <c r="O10" s="21">
        <v>1.5872604136233122</v>
      </c>
    </row>
    <row r="11" spans="1:15" x14ac:dyDescent="0.25">
      <c r="A11" s="51" t="s">
        <v>137</v>
      </c>
      <c r="B11" s="17">
        <v>3562.2483999999995</v>
      </c>
      <c r="C11" s="17">
        <v>1747.5641600000004</v>
      </c>
      <c r="D11" s="17">
        <v>2419.3683700000011</v>
      </c>
      <c r="E11" s="17">
        <v>949.13838899999814</v>
      </c>
      <c r="F11" s="17">
        <v>1439.566602999997</v>
      </c>
      <c r="G11" s="17">
        <v>2105.0335659999955</v>
      </c>
      <c r="H11" s="17">
        <v>3004.9003859999943</v>
      </c>
      <c r="I11" s="17">
        <v>857.67624999999521</v>
      </c>
      <c r="J11" s="17">
        <v>1300.9546899999937</v>
      </c>
      <c r="K11" s="17"/>
      <c r="M11" s="17">
        <v>3562.2483999999995</v>
      </c>
      <c r="N11" s="17">
        <v>2419.3683700000011</v>
      </c>
      <c r="O11" s="17">
        <v>3004.9003859999943</v>
      </c>
    </row>
    <row r="12" spans="1:15" x14ac:dyDescent="0.25">
      <c r="A12" s="19" t="s">
        <v>184</v>
      </c>
      <c r="B12" s="20"/>
      <c r="C12" s="20"/>
      <c r="D12" s="21"/>
      <c r="E12" s="21"/>
      <c r="F12" s="21"/>
      <c r="G12" s="21"/>
      <c r="H12" s="21"/>
      <c r="I12" s="21"/>
      <c r="J12" s="21"/>
      <c r="K12" s="21"/>
      <c r="M12" s="17"/>
      <c r="N12" s="21">
        <v>-0.32083108802856042</v>
      </c>
      <c r="O12" s="21">
        <v>0.24201854635306863</v>
      </c>
    </row>
    <row r="13" spans="1:15" x14ac:dyDescent="0.25">
      <c r="A13" s="51" t="s">
        <v>138</v>
      </c>
      <c r="B13" s="17">
        <v>5163.0519239999994</v>
      </c>
      <c r="C13" s="17">
        <v>4224.8515229999994</v>
      </c>
      <c r="D13" s="17">
        <v>5496.817594000001</v>
      </c>
      <c r="E13" s="17">
        <v>1279.8627065200001</v>
      </c>
      <c r="F13" s="17">
        <v>2662.0221085200001</v>
      </c>
      <c r="G13" s="17">
        <v>4240.63914252</v>
      </c>
      <c r="H13" s="17">
        <v>5511.595840519999</v>
      </c>
      <c r="I13" s="17">
        <v>1450.5623049999988</v>
      </c>
      <c r="J13" s="17">
        <v>2902.9260629999985</v>
      </c>
      <c r="K13" s="17"/>
      <c r="M13" s="17">
        <v>5163.0519239999994</v>
      </c>
      <c r="N13" s="17">
        <v>5496.817594000001</v>
      </c>
      <c r="O13" s="17">
        <v>5511.595840519999</v>
      </c>
    </row>
    <row r="14" spans="1:15" x14ac:dyDescent="0.25">
      <c r="A14" s="19" t="s">
        <v>184</v>
      </c>
      <c r="B14" s="20"/>
      <c r="C14" s="20"/>
      <c r="D14" s="21"/>
      <c r="E14" s="21"/>
      <c r="F14" s="21"/>
      <c r="G14" s="21"/>
      <c r="H14" s="21"/>
      <c r="I14" s="21"/>
      <c r="J14" s="21"/>
      <c r="K14" s="21"/>
      <c r="M14" s="17"/>
      <c r="N14" s="21">
        <v>6.4645034547981428E-2</v>
      </c>
      <c r="O14" s="21">
        <v>2.6885095361595113E-3</v>
      </c>
    </row>
    <row r="15" spans="1:15" x14ac:dyDescent="0.25">
      <c r="A15" s="51" t="s">
        <v>139</v>
      </c>
      <c r="B15" s="17">
        <v>778.27472699999896</v>
      </c>
      <c r="C15" s="17">
        <v>666.81792099999984</v>
      </c>
      <c r="D15" s="17">
        <v>918.80382999999983</v>
      </c>
      <c r="E15" s="17">
        <v>278.57735999999989</v>
      </c>
      <c r="F15" s="17">
        <v>494.35676999999987</v>
      </c>
      <c r="G15" s="17">
        <v>665.31756999999993</v>
      </c>
      <c r="H15" s="17">
        <v>831.24201599999981</v>
      </c>
      <c r="I15" s="17">
        <v>172.39643900000013</v>
      </c>
      <c r="J15" s="17">
        <v>407.31328900000005</v>
      </c>
      <c r="K15" s="17"/>
      <c r="M15" s="17">
        <v>778.27472699999896</v>
      </c>
      <c r="N15" s="17">
        <v>918.80382999999983</v>
      </c>
      <c r="O15" s="17">
        <v>831.24201599999981</v>
      </c>
    </row>
    <row r="16" spans="1:15" x14ac:dyDescent="0.25">
      <c r="A16" s="19" t="s">
        <v>184</v>
      </c>
      <c r="B16" s="20"/>
      <c r="C16" s="20"/>
      <c r="D16" s="21"/>
      <c r="E16" s="21"/>
      <c r="F16" s="21"/>
      <c r="G16" s="21"/>
      <c r="H16" s="21"/>
      <c r="I16" s="21"/>
      <c r="J16" s="21"/>
      <c r="K16" s="21"/>
      <c r="M16" s="18"/>
      <c r="N16" s="21">
        <v>0.18056490609902731</v>
      </c>
      <c r="O16" s="21">
        <v>-9.5299792122111704E-2</v>
      </c>
    </row>
    <row r="17" spans="1:15" x14ac:dyDescent="0.25">
      <c r="M17" s="18"/>
    </row>
    <row r="18" spans="1:15" x14ac:dyDescent="0.25">
      <c r="A18" s="15" t="s">
        <v>140</v>
      </c>
      <c r="B18" s="54" t="s">
        <v>130</v>
      </c>
      <c r="C18" s="54" t="s">
        <v>13</v>
      </c>
      <c r="D18" s="54" t="s">
        <v>182</v>
      </c>
      <c r="E18" s="54" t="s">
        <v>14</v>
      </c>
      <c r="F18" s="54" t="s">
        <v>15</v>
      </c>
      <c r="G18" s="54" t="s">
        <v>16</v>
      </c>
      <c r="H18" s="54" t="s">
        <v>193</v>
      </c>
      <c r="I18" s="54" t="s">
        <v>199</v>
      </c>
      <c r="J18" s="54" t="s">
        <v>200</v>
      </c>
      <c r="K18" s="56"/>
      <c r="L18" s="55"/>
      <c r="M18" s="54">
        <v>2013</v>
      </c>
      <c r="N18" s="54">
        <v>2014</v>
      </c>
      <c r="O18" s="54">
        <v>2015</v>
      </c>
    </row>
    <row r="19" spans="1:15" x14ac:dyDescent="0.25">
      <c r="A19" s="11" t="s">
        <v>195</v>
      </c>
      <c r="B19" s="22">
        <v>577.69642304499882</v>
      </c>
      <c r="C19" s="22">
        <v>584.29011834069172</v>
      </c>
      <c r="D19" s="22">
        <v>553.10864921178802</v>
      </c>
      <c r="E19" s="22">
        <v>432.22067428403392</v>
      </c>
      <c r="F19" s="22">
        <v>447.70324337735377</v>
      </c>
      <c r="G19" s="22">
        <v>426.99158132499485</v>
      </c>
      <c r="H19" s="22">
        <v>411.60012179654473</v>
      </c>
      <c r="I19" s="22">
        <v>294.11631978350601</v>
      </c>
      <c r="J19" s="22">
        <v>340.39436531712659</v>
      </c>
      <c r="K19" s="22"/>
      <c r="M19" s="17">
        <v>577.69642304499882</v>
      </c>
      <c r="N19" s="17">
        <v>553.10864921178802</v>
      </c>
      <c r="O19" s="17">
        <v>411.60012179654473</v>
      </c>
    </row>
    <row r="20" spans="1:15" x14ac:dyDescent="0.25">
      <c r="A20" s="19" t="s">
        <v>184</v>
      </c>
      <c r="B20" s="23"/>
      <c r="C20" s="23"/>
      <c r="D20" s="24"/>
      <c r="E20" s="24"/>
      <c r="F20" s="24"/>
      <c r="G20" s="24"/>
      <c r="H20" s="24"/>
      <c r="I20" s="24"/>
      <c r="J20" s="24"/>
      <c r="K20" s="24"/>
      <c r="M20" s="18"/>
      <c r="N20" s="21">
        <v>-4.2561755365578158E-2</v>
      </c>
      <c r="O20" s="21">
        <v>-0.25584218872169362</v>
      </c>
    </row>
    <row r="21" spans="1:15" x14ac:dyDescent="0.25">
      <c r="A21" s="51" t="s">
        <v>136</v>
      </c>
      <c r="B21" s="22">
        <v>385.51703847769102</v>
      </c>
      <c r="C21" s="22">
        <v>368.54736006682236</v>
      </c>
      <c r="D21" s="22">
        <v>343.43535154165704</v>
      </c>
      <c r="E21" s="22">
        <v>228.11688985324142</v>
      </c>
      <c r="F21" s="22">
        <v>231.83804598626938</v>
      </c>
      <c r="G21" s="22">
        <v>234.0771169059154</v>
      </c>
      <c r="H21" s="22">
        <v>222.25783199294838</v>
      </c>
      <c r="I21" s="22">
        <v>161.98640968169315</v>
      </c>
      <c r="J21" s="22">
        <v>207.29214340538945</v>
      </c>
      <c r="K21" s="22"/>
      <c r="M21" s="17">
        <v>385.51703847769102</v>
      </c>
      <c r="N21" s="17">
        <v>343.43535154165704</v>
      </c>
      <c r="O21" s="17">
        <v>222.25783199294838</v>
      </c>
    </row>
    <row r="22" spans="1:15" x14ac:dyDescent="0.25">
      <c r="A22" s="19" t="s">
        <v>184</v>
      </c>
      <c r="B22" s="23"/>
      <c r="C22" s="23"/>
      <c r="D22" s="24"/>
      <c r="E22" s="24"/>
      <c r="F22" s="24"/>
      <c r="G22" s="24"/>
      <c r="H22" s="24"/>
      <c r="I22" s="24"/>
      <c r="J22" s="24"/>
      <c r="K22" s="24"/>
      <c r="M22" s="18"/>
      <c r="N22" s="21">
        <v>-0.10915649046849885</v>
      </c>
      <c r="O22" s="21">
        <v>-0.35283938885368482</v>
      </c>
    </row>
    <row r="23" spans="1:15" x14ac:dyDescent="0.25">
      <c r="A23" s="51" t="s">
        <v>137</v>
      </c>
      <c r="B23" s="22">
        <v>491.11886056708414</v>
      </c>
      <c r="C23" s="22">
        <v>521.86018893833341</v>
      </c>
      <c r="D23" s="22">
        <v>493.60145274542907</v>
      </c>
      <c r="E23" s="22">
        <v>388.5882613825637</v>
      </c>
      <c r="F23" s="22">
        <v>389.08961064724826</v>
      </c>
      <c r="G23" s="22">
        <v>368.59175301150543</v>
      </c>
      <c r="H23" s="22">
        <v>351.98997355056787</v>
      </c>
      <c r="I23" s="22">
        <v>248.88271970986406</v>
      </c>
      <c r="J23" s="22">
        <v>288.39317954773128</v>
      </c>
      <c r="K23" s="22"/>
      <c r="M23" s="17">
        <v>491.11886056708414</v>
      </c>
      <c r="N23" s="17">
        <v>493.60145274542907</v>
      </c>
      <c r="O23" s="17">
        <v>351.98997355056787</v>
      </c>
    </row>
    <row r="24" spans="1:15" x14ac:dyDescent="0.25">
      <c r="A24" s="19" t="s">
        <v>184</v>
      </c>
      <c r="B24" s="23"/>
      <c r="C24" s="23"/>
      <c r="D24" s="24"/>
      <c r="E24" s="24"/>
      <c r="F24" s="24"/>
      <c r="G24" s="24"/>
      <c r="H24" s="24"/>
      <c r="I24" s="24"/>
      <c r="J24" s="24"/>
      <c r="K24" s="24"/>
      <c r="M24" s="18"/>
      <c r="N24" s="21">
        <v>5.0549721822499283E-3</v>
      </c>
      <c r="O24" s="21">
        <v>-0.28689437279248886</v>
      </c>
    </row>
    <row r="25" spans="1:15" x14ac:dyDescent="0.25">
      <c r="A25" s="51" t="s">
        <v>138</v>
      </c>
      <c r="B25" s="22">
        <v>690.29222080952138</v>
      </c>
      <c r="C25" s="22">
        <v>659.83865754187104</v>
      </c>
      <c r="D25" s="22">
        <v>634.01936817819148</v>
      </c>
      <c r="E25" s="22">
        <v>507.01552965481392</v>
      </c>
      <c r="F25" s="22">
        <v>539.94057806658009</v>
      </c>
      <c r="G25" s="22">
        <v>519.13758202770089</v>
      </c>
      <c r="H25" s="22">
        <v>505.79559008925912</v>
      </c>
      <c r="I25" s="22">
        <v>357.39380941715501</v>
      </c>
      <c r="J25" s="22">
        <v>412.80101084438758</v>
      </c>
      <c r="K25" s="22"/>
      <c r="M25" s="17">
        <v>690.29222080952138</v>
      </c>
      <c r="N25" s="17">
        <v>634.01936817819148</v>
      </c>
      <c r="O25" s="17">
        <v>505.79559008925912</v>
      </c>
    </row>
    <row r="26" spans="1:15" x14ac:dyDescent="0.25">
      <c r="A26" s="19" t="s">
        <v>184</v>
      </c>
      <c r="B26" s="23"/>
      <c r="C26" s="23"/>
      <c r="D26" s="24"/>
      <c r="E26" s="24"/>
      <c r="F26" s="24"/>
      <c r="G26" s="24"/>
      <c r="H26" s="24"/>
      <c r="I26" s="24"/>
      <c r="J26" s="24"/>
      <c r="K26" s="24"/>
      <c r="M26" s="18"/>
      <c r="N26" s="21">
        <v>-8.1520334338024858E-2</v>
      </c>
      <c r="O26" s="21">
        <v>-0.20223952851373306</v>
      </c>
    </row>
    <row r="27" spans="1:15" x14ac:dyDescent="0.25">
      <c r="A27" s="11" t="s">
        <v>196</v>
      </c>
      <c r="B27" s="22">
        <v>249.64666581009902</v>
      </c>
      <c r="C27" s="22">
        <v>260.93117203401681</v>
      </c>
      <c r="D27" s="22">
        <v>250.40103729305341</v>
      </c>
      <c r="E27" s="22">
        <v>219.77834082184819</v>
      </c>
      <c r="F27" s="22">
        <v>236.82091242109999</v>
      </c>
      <c r="G27" s="22">
        <v>236.59893713569184</v>
      </c>
      <c r="H27" s="22">
        <v>236.32530377050614</v>
      </c>
      <c r="I27" s="22">
        <v>186.72427090245802</v>
      </c>
      <c r="J27" s="22">
        <v>179.31948786949161</v>
      </c>
      <c r="K27" s="22"/>
      <c r="M27" s="17">
        <v>249.64666581009902</v>
      </c>
      <c r="N27" s="17">
        <v>250.40103729305341</v>
      </c>
      <c r="O27" s="17">
        <v>236.32530377050614</v>
      </c>
    </row>
    <row r="28" spans="1:15" x14ac:dyDescent="0.25">
      <c r="A28" s="19" t="s">
        <v>184</v>
      </c>
      <c r="B28" s="20"/>
      <c r="C28" s="20"/>
      <c r="D28" s="21"/>
      <c r="E28" s="21"/>
      <c r="F28" s="21"/>
      <c r="G28" s="21"/>
      <c r="H28" s="21"/>
      <c r="I28" s="21"/>
      <c r="J28" s="21"/>
      <c r="K28" s="21"/>
      <c r="M28" s="18"/>
      <c r="N28" s="21">
        <v>3.0217566916284078E-3</v>
      </c>
      <c r="O28" s="21">
        <v>-5.6212760437066134E-2</v>
      </c>
    </row>
    <row r="29" spans="1:15" x14ac:dyDescent="0.25">
      <c r="M29" s="18"/>
    </row>
    <row r="30" spans="1:15" x14ac:dyDescent="0.25">
      <c r="M30" s="18"/>
    </row>
    <row r="31" spans="1:15" x14ac:dyDescent="0.25">
      <c r="A31" s="15" t="s">
        <v>161</v>
      </c>
      <c r="B31" s="54" t="s">
        <v>130</v>
      </c>
      <c r="C31" s="54" t="s">
        <v>13</v>
      </c>
      <c r="D31" s="54" t="s">
        <v>182</v>
      </c>
      <c r="E31" s="54" t="s">
        <v>14</v>
      </c>
      <c r="F31" s="54" t="s">
        <v>15</v>
      </c>
      <c r="G31" s="54" t="s">
        <v>16</v>
      </c>
      <c r="H31" s="54" t="s">
        <v>193</v>
      </c>
      <c r="I31" s="54" t="s">
        <v>199</v>
      </c>
      <c r="J31" s="54" t="s">
        <v>200</v>
      </c>
      <c r="K31" s="56"/>
      <c r="L31" s="55"/>
      <c r="M31" s="54">
        <v>2013</v>
      </c>
      <c r="N31" s="54">
        <v>2014</v>
      </c>
      <c r="O31" s="54">
        <v>2015</v>
      </c>
    </row>
    <row r="32" spans="1:15" x14ac:dyDescent="0.25">
      <c r="A32" s="11" t="s">
        <v>17</v>
      </c>
      <c r="B32" s="17">
        <v>7864.4000000000005</v>
      </c>
      <c r="C32" s="17">
        <v>6045.9</v>
      </c>
      <c r="D32" s="17">
        <v>7872</v>
      </c>
      <c r="E32" s="25">
        <v>1611.4</v>
      </c>
      <c r="F32" s="25">
        <v>3221.441093829138</v>
      </c>
      <c r="G32" s="17">
        <v>4766</v>
      </c>
      <c r="H32" s="17">
        <v>6064.6</v>
      </c>
      <c r="I32" s="17">
        <v>1137.2</v>
      </c>
      <c r="J32" s="17">
        <v>2529.1999999999998</v>
      </c>
      <c r="K32" s="17"/>
      <c r="M32" s="17">
        <v>7864.4000000000005</v>
      </c>
      <c r="N32" s="17">
        <v>7872</v>
      </c>
      <c r="O32" s="17">
        <v>6064.6</v>
      </c>
    </row>
    <row r="33" spans="1:15" x14ac:dyDescent="0.25">
      <c r="A33" s="19" t="s">
        <v>184</v>
      </c>
      <c r="B33" s="22"/>
      <c r="C33" s="17"/>
      <c r="D33" s="17"/>
      <c r="E33" s="25"/>
      <c r="F33" s="25"/>
      <c r="G33" s="17"/>
      <c r="H33" s="17"/>
      <c r="I33" s="17"/>
      <c r="J33" s="17"/>
      <c r="K33" s="17"/>
      <c r="M33" s="17"/>
      <c r="N33" s="21">
        <v>9.6638014343097822E-4</v>
      </c>
      <c r="O33" s="21">
        <v>-0.22959857723577226</v>
      </c>
    </row>
    <row r="34" spans="1:15" x14ac:dyDescent="0.25">
      <c r="A34" s="11" t="s">
        <v>141</v>
      </c>
      <c r="B34" s="17">
        <v>6240.6</v>
      </c>
      <c r="C34" s="17">
        <v>4395.2</v>
      </c>
      <c r="D34" s="17">
        <v>5684.1</v>
      </c>
      <c r="E34" s="25">
        <v>1269.8</v>
      </c>
      <c r="F34" s="25">
        <v>2471.0857386421048</v>
      </c>
      <c r="G34" s="17">
        <v>3694</v>
      </c>
      <c r="H34" s="17">
        <v>4718.7</v>
      </c>
      <c r="I34" s="17">
        <v>927.6</v>
      </c>
      <c r="J34" s="17">
        <v>1919.6</v>
      </c>
      <c r="K34" s="17"/>
      <c r="M34" s="17">
        <v>6240.6</v>
      </c>
      <c r="N34" s="17">
        <v>5684.1</v>
      </c>
      <c r="O34" s="17">
        <v>4718.7</v>
      </c>
    </row>
    <row r="35" spans="1:15" x14ac:dyDescent="0.25">
      <c r="A35" s="19" t="s">
        <v>184</v>
      </c>
      <c r="B35" s="22"/>
      <c r="C35" s="17"/>
      <c r="D35" s="17"/>
      <c r="E35" s="25"/>
      <c r="F35" s="25"/>
      <c r="G35" s="17"/>
      <c r="H35" s="17"/>
      <c r="I35" s="17"/>
      <c r="J35" s="17"/>
      <c r="K35" s="17"/>
      <c r="M35" s="17"/>
      <c r="N35" s="21">
        <v>-8.9174117873281444E-2</v>
      </c>
      <c r="O35" s="21">
        <v>-0.16984219137594347</v>
      </c>
    </row>
    <row r="36" spans="1:15" x14ac:dyDescent="0.25">
      <c r="A36" s="11" t="s">
        <v>94</v>
      </c>
      <c r="B36" s="17">
        <v>-553.1</v>
      </c>
      <c r="C36" s="17">
        <v>-433.4</v>
      </c>
      <c r="D36" s="17">
        <v>-538.5</v>
      </c>
      <c r="E36" s="25">
        <v>-93.2</v>
      </c>
      <c r="F36" s="25">
        <v>-207.2</v>
      </c>
      <c r="G36" s="17">
        <v>-306.3</v>
      </c>
      <c r="H36" s="17">
        <v>-384.6</v>
      </c>
      <c r="I36" s="17">
        <v>-64.3</v>
      </c>
      <c r="J36" s="17">
        <v>-137.49999999999997</v>
      </c>
      <c r="K36" s="17"/>
      <c r="M36" s="17">
        <v>-553.1</v>
      </c>
      <c r="N36" s="17">
        <v>-538.5</v>
      </c>
      <c r="O36" s="17">
        <v>-384.6</v>
      </c>
    </row>
    <row r="37" spans="1:15" x14ac:dyDescent="0.25">
      <c r="A37" s="19" t="s">
        <v>184</v>
      </c>
      <c r="B37" s="22"/>
      <c r="C37" s="17"/>
      <c r="D37" s="17"/>
      <c r="E37" s="25"/>
      <c r="F37" s="25"/>
      <c r="G37" s="17"/>
      <c r="H37" s="17"/>
      <c r="I37" s="17"/>
      <c r="J37" s="17"/>
      <c r="K37" s="17"/>
      <c r="M37" s="17"/>
      <c r="N37" s="21">
        <v>-2.6396673295968176E-2</v>
      </c>
      <c r="O37" s="21">
        <v>-0.28579387186629523</v>
      </c>
    </row>
    <row r="38" spans="1:15" x14ac:dyDescent="0.25">
      <c r="A38" s="11" t="s">
        <v>142</v>
      </c>
      <c r="B38" s="17">
        <v>-254.6</v>
      </c>
      <c r="C38" s="17">
        <v>451.5</v>
      </c>
      <c r="D38" s="17">
        <v>874.2</v>
      </c>
      <c r="E38" s="25">
        <v>446.9</v>
      </c>
      <c r="F38" s="25">
        <v>698.39999999999975</v>
      </c>
      <c r="G38" s="17">
        <v>1002</v>
      </c>
      <c r="H38" s="17">
        <v>1195.9000000000001</v>
      </c>
      <c r="I38" s="17">
        <v>168.7</v>
      </c>
      <c r="J38" s="17">
        <v>404.3</v>
      </c>
      <c r="K38" s="17"/>
      <c r="M38" s="17">
        <v>-254.6</v>
      </c>
      <c r="N38" s="17">
        <v>874.2</v>
      </c>
      <c r="O38" s="17">
        <v>1195.9000000000001</v>
      </c>
    </row>
    <row r="39" spans="1:15" x14ac:dyDescent="0.25">
      <c r="A39" s="19" t="s">
        <v>184</v>
      </c>
      <c r="B39" s="22"/>
      <c r="C39" s="17"/>
      <c r="D39" s="17"/>
      <c r="E39" s="25"/>
      <c r="F39" s="25"/>
      <c r="G39" s="17"/>
      <c r="H39" s="17"/>
      <c r="I39" s="17"/>
      <c r="J39" s="17"/>
      <c r="K39" s="17"/>
      <c r="M39" s="17"/>
      <c r="N39" s="61">
        <v>-4.4336213668499607</v>
      </c>
      <c r="O39" s="21">
        <v>0.36799359414321664</v>
      </c>
    </row>
    <row r="40" spans="1:15" x14ac:dyDescent="0.25">
      <c r="A40" s="11" t="s">
        <v>27</v>
      </c>
      <c r="B40" s="17">
        <v>298.5</v>
      </c>
      <c r="C40" s="17">
        <v>1081.5</v>
      </c>
      <c r="D40" s="17">
        <v>1609.3000000000002</v>
      </c>
      <c r="E40" s="25">
        <v>540.1</v>
      </c>
      <c r="F40" s="25">
        <v>905.5999999999998</v>
      </c>
      <c r="G40" s="17">
        <v>1308.3000000000002</v>
      </c>
      <c r="H40" s="17">
        <v>1580.5000000000002</v>
      </c>
      <c r="I40" s="17">
        <v>233</v>
      </c>
      <c r="J40" s="17">
        <v>541.79999999999995</v>
      </c>
      <c r="K40" s="17"/>
      <c r="M40" s="17">
        <v>298.5</v>
      </c>
      <c r="N40" s="17">
        <v>1609.3000000000002</v>
      </c>
      <c r="O40" s="17">
        <v>1580.5000000000002</v>
      </c>
    </row>
    <row r="41" spans="1:15" x14ac:dyDescent="0.25">
      <c r="A41" s="19" t="s">
        <v>184</v>
      </c>
      <c r="B41" s="22"/>
      <c r="C41" s="17"/>
      <c r="D41" s="17"/>
      <c r="E41" s="25"/>
      <c r="F41" s="25"/>
      <c r="G41" s="17"/>
      <c r="H41" s="17"/>
      <c r="I41" s="17"/>
      <c r="J41" s="17"/>
      <c r="K41" s="17"/>
      <c r="M41" s="17"/>
      <c r="N41" s="21">
        <v>4.3912897822445567</v>
      </c>
      <c r="O41" s="21">
        <v>-1.7895979618467672E-2</v>
      </c>
    </row>
    <row r="42" spans="1:15" x14ac:dyDescent="0.25">
      <c r="A42" s="11" t="s">
        <v>143</v>
      </c>
      <c r="B42" s="17">
        <v>167.1</v>
      </c>
      <c r="C42" s="17">
        <v>980.4</v>
      </c>
      <c r="D42" s="17">
        <v>1426.3</v>
      </c>
      <c r="E42" s="25">
        <v>297.7</v>
      </c>
      <c r="F42" s="25">
        <v>487.49999999999977</v>
      </c>
      <c r="G42" s="17">
        <v>974.1</v>
      </c>
      <c r="H42" s="17">
        <v>1290.3</v>
      </c>
      <c r="I42" s="17">
        <v>82.3</v>
      </c>
      <c r="J42" s="17">
        <v>222.90000000000003</v>
      </c>
      <c r="K42" s="17"/>
      <c r="M42" s="17">
        <v>167.1</v>
      </c>
      <c r="N42" s="17">
        <v>1426.3</v>
      </c>
      <c r="O42" s="17">
        <v>1290.3</v>
      </c>
    </row>
    <row r="43" spans="1:15" x14ac:dyDescent="0.25">
      <c r="A43" s="19" t="s">
        <v>184</v>
      </c>
      <c r="B43" s="23"/>
      <c r="C43" s="20"/>
      <c r="D43" s="21"/>
      <c r="E43" s="21"/>
      <c r="F43" s="21"/>
      <c r="G43" s="21"/>
      <c r="H43" s="21"/>
      <c r="I43" s="21"/>
      <c r="J43" s="21"/>
      <c r="K43" s="21"/>
      <c r="M43" s="18"/>
      <c r="N43" s="21">
        <v>7.5356074207061639</v>
      </c>
      <c r="O43" s="21">
        <v>-9.5351609058402897E-2</v>
      </c>
    </row>
    <row r="44" spans="1:15" x14ac:dyDescent="0.25">
      <c r="A44" s="11" t="s">
        <v>162</v>
      </c>
      <c r="B44" s="26"/>
      <c r="M44" s="18"/>
    </row>
    <row r="45" spans="1:15" x14ac:dyDescent="0.25">
      <c r="A45" s="27" t="s">
        <v>144</v>
      </c>
      <c r="B45" s="24">
        <v>-3.2373734804943793E-2</v>
      </c>
      <c r="C45" s="21">
        <v>7.4678707884682186E-2</v>
      </c>
      <c r="D45" s="21">
        <v>0.11105182926829268</v>
      </c>
      <c r="E45" s="21">
        <v>0.27733647759712049</v>
      </c>
      <c r="F45" s="21">
        <v>0.21679738342502258</v>
      </c>
      <c r="G45" s="21">
        <v>0.2102391942929081</v>
      </c>
      <c r="H45" s="21">
        <v>0.19719354945091186</v>
      </c>
      <c r="I45" s="21">
        <v>0.14834681674287722</v>
      </c>
      <c r="J45" s="21">
        <v>0.15985291791870948</v>
      </c>
      <c r="K45" s="21"/>
      <c r="M45" s="21">
        <v>-3.2373734804943793E-2</v>
      </c>
      <c r="N45" s="21">
        <v>0.11105182926829268</v>
      </c>
      <c r="O45" s="21">
        <v>0.19719354945091186</v>
      </c>
    </row>
    <row r="46" spans="1:15" x14ac:dyDescent="0.25">
      <c r="A46" s="27" t="s">
        <v>27</v>
      </c>
      <c r="B46" s="24">
        <v>3.795585168607904E-2</v>
      </c>
      <c r="C46" s="21">
        <v>0.17888155609586662</v>
      </c>
      <c r="D46" s="21">
        <v>0.20443343495934962</v>
      </c>
      <c r="E46" s="21">
        <v>0.33517438252451281</v>
      </c>
      <c r="F46" s="21">
        <v>0.28111642386841418</v>
      </c>
      <c r="G46" s="21">
        <v>0.27450692404532107</v>
      </c>
      <c r="H46" s="21">
        <v>0.26061075751080043</v>
      </c>
      <c r="I46" s="21">
        <v>0.20488920154766091</v>
      </c>
      <c r="J46" s="21">
        <v>0.21421793452475091</v>
      </c>
      <c r="K46" s="21"/>
      <c r="M46" s="21">
        <v>3.795585168607904E-2</v>
      </c>
      <c r="N46" s="21">
        <v>0.20443343495934962</v>
      </c>
      <c r="O46" s="21">
        <v>0.26061075751080043</v>
      </c>
    </row>
    <row r="47" spans="1:15" x14ac:dyDescent="0.25">
      <c r="A47" s="27" t="s">
        <v>143</v>
      </c>
      <c r="B47" s="24">
        <v>2.1247647627282436E-2</v>
      </c>
      <c r="C47" s="21">
        <v>0.16215947997816701</v>
      </c>
      <c r="D47" s="21">
        <v>0.1811864837398374</v>
      </c>
      <c r="E47" s="21">
        <v>0.18474618344296884</v>
      </c>
      <c r="F47" s="21">
        <v>0.15132978868799898</v>
      </c>
      <c r="G47" s="21">
        <v>0.20438522870331516</v>
      </c>
      <c r="H47" s="21">
        <v>0.21275929162681792</v>
      </c>
      <c r="I47" s="21">
        <v>7.2370735138937742E-2</v>
      </c>
      <c r="J47" s="21">
        <v>8.8130634192630106E-2</v>
      </c>
      <c r="K47" s="21"/>
      <c r="M47" s="21">
        <v>2.1247647627282436E-2</v>
      </c>
      <c r="N47" s="21">
        <v>0.1811864837398374</v>
      </c>
      <c r="O47" s="21">
        <v>0.21275929162681792</v>
      </c>
    </row>
    <row r="48" spans="1:15" x14ac:dyDescent="0.25">
      <c r="M48" s="18"/>
    </row>
    <row r="49" spans="1:15" x14ac:dyDescent="0.25">
      <c r="M49" s="18"/>
    </row>
    <row r="50" spans="1:15" x14ac:dyDescent="0.25">
      <c r="A50" s="15" t="s">
        <v>145</v>
      </c>
      <c r="B50" s="54" t="s">
        <v>130</v>
      </c>
      <c r="C50" s="54" t="s">
        <v>13</v>
      </c>
      <c r="D50" s="54" t="s">
        <v>182</v>
      </c>
      <c r="E50" s="54" t="s">
        <v>14</v>
      </c>
      <c r="F50" s="54" t="s">
        <v>15</v>
      </c>
      <c r="G50" s="54" t="s">
        <v>16</v>
      </c>
      <c r="H50" s="54" t="s">
        <v>193</v>
      </c>
      <c r="I50" s="54" t="s">
        <v>199</v>
      </c>
      <c r="J50" s="54" t="s">
        <v>200</v>
      </c>
      <c r="K50" s="56"/>
      <c r="L50" s="55"/>
      <c r="M50" s="54">
        <v>2013</v>
      </c>
      <c r="N50" s="54">
        <v>2014</v>
      </c>
      <c r="O50" s="54">
        <v>2015</v>
      </c>
    </row>
    <row r="51" spans="1:15" ht="30" x14ac:dyDescent="0.25">
      <c r="A51" s="28" t="s">
        <v>110</v>
      </c>
      <c r="B51" s="26">
        <v>391.5</v>
      </c>
      <c r="C51" s="29" t="s">
        <v>183</v>
      </c>
      <c r="D51" s="26">
        <v>220.9</v>
      </c>
      <c r="E51" s="29" t="s">
        <v>183</v>
      </c>
      <c r="F51" s="29" t="s">
        <v>183</v>
      </c>
      <c r="G51" s="29" t="s">
        <v>183</v>
      </c>
      <c r="H51" s="29">
        <v>269.10000000000002</v>
      </c>
      <c r="I51" s="29" t="s">
        <v>183</v>
      </c>
      <c r="J51" s="29" t="s">
        <v>183</v>
      </c>
      <c r="K51" s="29"/>
      <c r="M51" s="17">
        <v>391.5</v>
      </c>
      <c r="N51" s="17">
        <v>220.9</v>
      </c>
      <c r="O51" s="17">
        <v>269.10000000000002</v>
      </c>
    </row>
    <row r="52" spans="1:15" x14ac:dyDescent="0.25">
      <c r="A52" s="19" t="s">
        <v>184</v>
      </c>
      <c r="B52" s="20"/>
      <c r="C52" s="20"/>
      <c r="D52" s="21"/>
      <c r="E52" s="21"/>
      <c r="F52" s="21"/>
      <c r="G52" s="21"/>
      <c r="H52" s="21"/>
      <c r="I52" s="21"/>
      <c r="J52" s="21"/>
      <c r="K52" s="21"/>
      <c r="M52" s="18"/>
      <c r="N52" s="21">
        <f>N51/M51-1</f>
        <v>-0.43575989782886337</v>
      </c>
      <c r="O52" s="21">
        <f>O51/N51-1</f>
        <v>0.21819827976459938</v>
      </c>
    </row>
    <row r="53" spans="1:15" x14ac:dyDescent="0.25">
      <c r="M53" s="18"/>
    </row>
    <row r="54" spans="1:15" x14ac:dyDescent="0.25">
      <c r="A54" s="15" t="s">
        <v>146</v>
      </c>
      <c r="B54" s="54" t="s">
        <v>130</v>
      </c>
      <c r="C54" s="54" t="s">
        <v>13</v>
      </c>
      <c r="D54" s="54" t="s">
        <v>182</v>
      </c>
      <c r="E54" s="54" t="s">
        <v>14</v>
      </c>
      <c r="F54" s="54" t="s">
        <v>15</v>
      </c>
      <c r="G54" s="54" t="s">
        <v>16</v>
      </c>
      <c r="H54" s="54" t="s">
        <v>193</v>
      </c>
      <c r="I54" s="54" t="s">
        <v>199</v>
      </c>
      <c r="J54" s="54" t="s">
        <v>200</v>
      </c>
      <c r="K54" s="56"/>
      <c r="L54" s="55"/>
      <c r="M54" s="54">
        <v>2013</v>
      </c>
      <c r="N54" s="54">
        <v>2014</v>
      </c>
      <c r="O54" s="54">
        <v>2015</v>
      </c>
    </row>
    <row r="55" spans="1:15" x14ac:dyDescent="0.25">
      <c r="A55" s="11" t="s">
        <v>147</v>
      </c>
      <c r="B55" s="30">
        <v>-3.2373734804943793E-2</v>
      </c>
      <c r="C55" s="30">
        <v>7.4678707884682186E-2</v>
      </c>
      <c r="D55" s="30">
        <v>0.11105182926829268</v>
      </c>
      <c r="E55" s="30">
        <v>0.27733647759712049</v>
      </c>
      <c r="F55" s="30">
        <v>0.21679738342502258</v>
      </c>
      <c r="G55" s="30">
        <v>0.2102391942929081</v>
      </c>
      <c r="H55" s="30">
        <v>0.19719354945091186</v>
      </c>
      <c r="I55" s="30">
        <v>0.14834681674287722</v>
      </c>
      <c r="J55" s="30">
        <v>0.15985291791870948</v>
      </c>
      <c r="K55" s="30"/>
      <c r="M55" s="30">
        <v>-3.2373734804943793E-2</v>
      </c>
      <c r="N55" s="30">
        <v>0.11105182926829268</v>
      </c>
      <c r="O55" s="30">
        <v>0.19719354945091186</v>
      </c>
    </row>
    <row r="56" spans="1:15" x14ac:dyDescent="0.25">
      <c r="A56" s="11" t="s">
        <v>148</v>
      </c>
      <c r="B56" s="22">
        <v>347.99938842666228</v>
      </c>
      <c r="C56" s="22">
        <v>304.18261876353665</v>
      </c>
      <c r="D56" s="22">
        <v>282.79725343462906</v>
      </c>
      <c r="E56" s="22">
        <v>197.04140073636233</v>
      </c>
      <c r="F56" s="22">
        <v>217.58630412873248</v>
      </c>
      <c r="G56" s="22">
        <v>210.69957928680847</v>
      </c>
      <c r="H56" s="22">
        <v>205.91248044089207</v>
      </c>
      <c r="I56" s="22">
        <v>159.20593050386114</v>
      </c>
      <c r="J56" s="22">
        <v>176.16441503032075</v>
      </c>
      <c r="K56" s="31"/>
      <c r="M56" s="31">
        <v>347.99938842666228</v>
      </c>
      <c r="N56" s="31">
        <v>282.79725343462906</v>
      </c>
      <c r="O56" s="31">
        <v>205.91248044089207</v>
      </c>
    </row>
    <row r="57" spans="1:15" x14ac:dyDescent="0.25">
      <c r="A57" s="11" t="s">
        <v>149</v>
      </c>
      <c r="B57" s="31">
        <v>-28.625378450523723</v>
      </c>
      <c r="C57" s="31">
        <v>74.260326404516306</v>
      </c>
      <c r="D57" s="31">
        <v>107.0867034805339</v>
      </c>
      <c r="E57" s="25">
        <v>187.48717275189844</v>
      </c>
      <c r="F57" s="25">
        <v>159.58282320763377</v>
      </c>
      <c r="G57" s="31">
        <v>146.44589294955128</v>
      </c>
      <c r="H57" s="31">
        <v>130.16301555360761</v>
      </c>
      <c r="I57" s="31">
        <v>68.624882949167187</v>
      </c>
      <c r="J57" s="31">
        <v>90.900086030535064</v>
      </c>
      <c r="K57" s="31"/>
      <c r="M57" s="31">
        <v>-28.625378450523723</v>
      </c>
      <c r="N57" s="31">
        <v>107.0867034805339</v>
      </c>
      <c r="O57" s="31">
        <v>130.16301555360761</v>
      </c>
    </row>
    <row r="59" spans="1:15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57"/>
      <c r="M59" s="32"/>
      <c r="N59" s="32"/>
      <c r="O59" s="32"/>
    </row>
    <row r="61" spans="1:15" x14ac:dyDescent="0.25">
      <c r="A61" s="33" t="s">
        <v>150</v>
      </c>
    </row>
    <row r="62" spans="1:15" x14ac:dyDescent="0.25">
      <c r="A62" s="33" t="s">
        <v>151</v>
      </c>
    </row>
    <row r="63" spans="1:15" x14ac:dyDescent="0.25">
      <c r="A63" s="33" t="s">
        <v>152</v>
      </c>
    </row>
    <row r="64" spans="1:15" x14ac:dyDescent="0.25">
      <c r="A64" s="34" t="s">
        <v>185</v>
      </c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E14"/>
  <sheetViews>
    <sheetView showGridLines="0" workbookViewId="0"/>
  </sheetViews>
  <sheetFormatPr defaultRowHeight="12.75" x14ac:dyDescent="0.25"/>
  <cols>
    <col min="1" max="1" width="0.85546875" style="148" customWidth="1"/>
    <col min="2" max="2" width="1.7109375" style="148" customWidth="1"/>
    <col min="3" max="3" width="37.140625" style="148" bestFit="1" customWidth="1"/>
    <col min="4" max="4" width="3.7109375" style="148" customWidth="1"/>
    <col min="5" max="16384" width="9.140625" style="148"/>
  </cols>
  <sheetData>
    <row r="1" spans="2:5" ht="5.0999999999999996" customHeight="1" x14ac:dyDescent="0.25"/>
    <row r="2" spans="2:5" x14ac:dyDescent="0.25">
      <c r="B2" s="149" t="s">
        <v>300</v>
      </c>
      <c r="C2" s="150"/>
      <c r="D2" s="150"/>
      <c r="E2" s="150"/>
    </row>
    <row r="3" spans="2:5" ht="5.0999999999999996" customHeight="1" x14ac:dyDescent="0.25"/>
    <row r="4" spans="2:5" x14ac:dyDescent="0.25">
      <c r="C4" s="148" t="s">
        <v>301</v>
      </c>
      <c r="D4" s="151" t="s">
        <v>302</v>
      </c>
      <c r="E4" s="152" t="s">
        <v>303</v>
      </c>
    </row>
    <row r="5" spans="2:5" x14ac:dyDescent="0.25">
      <c r="C5" s="148" t="s">
        <v>304</v>
      </c>
      <c r="D5" s="151" t="s">
        <v>302</v>
      </c>
      <c r="E5" s="152" t="s">
        <v>303</v>
      </c>
    </row>
    <row r="6" spans="2:5" x14ac:dyDescent="0.25">
      <c r="C6" s="148" t="s">
        <v>251</v>
      </c>
      <c r="D6" s="151" t="s">
        <v>302</v>
      </c>
      <c r="E6" s="152" t="s">
        <v>303</v>
      </c>
    </row>
    <row r="7" spans="2:5" x14ac:dyDescent="0.25">
      <c r="C7" s="148" t="s">
        <v>261</v>
      </c>
      <c r="D7" s="151" t="s">
        <v>302</v>
      </c>
      <c r="E7" s="152" t="s">
        <v>303</v>
      </c>
    </row>
    <row r="8" spans="2:5" x14ac:dyDescent="0.25">
      <c r="C8" s="148" t="s">
        <v>264</v>
      </c>
      <c r="D8" s="151" t="s">
        <v>302</v>
      </c>
      <c r="E8" s="152" t="s">
        <v>303</v>
      </c>
    </row>
    <row r="9" spans="2:5" x14ac:dyDescent="0.25">
      <c r="C9" s="148" t="s">
        <v>259</v>
      </c>
      <c r="D9" s="151" t="s">
        <v>302</v>
      </c>
      <c r="E9" s="152" t="s">
        <v>303</v>
      </c>
    </row>
    <row r="10" spans="2:5" x14ac:dyDescent="0.25">
      <c r="C10" s="148" t="s">
        <v>365</v>
      </c>
      <c r="D10" s="151" t="s">
        <v>302</v>
      </c>
      <c r="E10" s="152" t="s">
        <v>303</v>
      </c>
    </row>
    <row r="11" spans="2:5" x14ac:dyDescent="0.25">
      <c r="C11" s="148" t="s">
        <v>305</v>
      </c>
      <c r="D11" s="151" t="s">
        <v>302</v>
      </c>
      <c r="E11" s="152" t="s">
        <v>303</v>
      </c>
    </row>
    <row r="12" spans="2:5" x14ac:dyDescent="0.25">
      <c r="C12" s="148" t="s">
        <v>132</v>
      </c>
      <c r="D12" s="151" t="s">
        <v>302</v>
      </c>
      <c r="E12" s="152" t="s">
        <v>303</v>
      </c>
    </row>
    <row r="13" spans="2:5" x14ac:dyDescent="0.25">
      <c r="C13" s="148" t="s">
        <v>134</v>
      </c>
      <c r="D13" s="151" t="s">
        <v>302</v>
      </c>
      <c r="E13" s="152" t="s">
        <v>303</v>
      </c>
    </row>
    <row r="14" spans="2:5" x14ac:dyDescent="0.25">
      <c r="C14" s="148" t="s">
        <v>306</v>
      </c>
      <c r="D14" s="151" t="s">
        <v>302</v>
      </c>
      <c r="E14" s="152" t="s">
        <v>303</v>
      </c>
    </row>
  </sheetData>
  <hyperlinks>
    <hyperlink ref="E4" location="'Key Indicators'!A1" display="link"/>
    <hyperlink ref="E6" location="RFP!A1" display="link"/>
    <hyperlink ref="E7" location="RLP!A1" display="link"/>
    <hyperlink ref="E8" location="Mining!A1" display="link"/>
    <hyperlink ref="E12" location="'P&amp;L'!A1" display="link"/>
    <hyperlink ref="E13" location="CashFlow!A1" display="link"/>
    <hyperlink ref="E11" location="'Balance Sheet'!A1" display="link"/>
    <hyperlink ref="E14" location="'Historical Data'!A1" display="link"/>
    <hyperlink ref="E5" location="'Consolidated sales'!A1" display="link"/>
    <hyperlink ref="E9" location="'NLMK USA'!A1" display="link"/>
    <hyperlink ref="E10" location="'NLMK Dansteel'!A1" display="link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AX119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4" customWidth="1"/>
    <col min="6" max="7" width="0.85546875" style="63" customWidth="1"/>
    <col min="8" max="8" width="9.140625" style="64" hidden="1" customWidth="1" outlineLevel="1"/>
    <col min="9" max="9" width="9.140625" style="64" customWidth="1" collapsed="1"/>
    <col min="10" max="22" width="9.140625" style="64" customWidth="1"/>
    <col min="23" max="24" width="2.7109375" style="63" customWidth="1"/>
    <col min="25" max="25" width="9.140625" style="64" customWidth="1"/>
    <col min="26" max="28" width="9.140625" style="64" hidden="1" customWidth="1" outlineLevel="1"/>
    <col min="29" max="29" width="9.140625" style="64" customWidth="1" collapsed="1"/>
    <col min="30" max="32" width="9.140625" style="64" hidden="1" customWidth="1" outlineLevel="1"/>
    <col min="33" max="33" width="9.140625" style="64" customWidth="1" collapsed="1"/>
    <col min="34" max="36" width="9.140625" style="64" hidden="1" customWidth="1" outlineLevel="1"/>
    <col min="37" max="37" width="9.140625" style="64" customWidth="1" collapsed="1"/>
    <col min="38" max="38" width="9.140625" style="64" customWidth="1"/>
    <col min="39" max="39" width="0.85546875" style="83" customWidth="1"/>
    <col min="40" max="50" width="0" style="63" hidden="1" customWidth="1"/>
    <col min="51" max="16384" width="9.140625" style="63" hidden="1"/>
  </cols>
  <sheetData>
    <row r="1" spans="1:38" s="83" customFormat="1" ht="5.0999999999999996" customHeight="1" x14ac:dyDescent="0.25">
      <c r="E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</row>
    <row r="2" spans="1:38" s="11" customFormat="1" ht="32.25" customHeight="1" x14ac:dyDescent="0.25">
      <c r="A2" s="10"/>
      <c r="E2" s="111"/>
    </row>
    <row r="3" spans="1:38" s="83" customFormat="1" ht="5.0999999999999996" customHeight="1" x14ac:dyDescent="0.25">
      <c r="E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</row>
    <row r="4" spans="1:38" ht="12" customHeight="1" x14ac:dyDescent="0.25">
      <c r="B4" s="67" t="s">
        <v>1</v>
      </c>
      <c r="C4" s="67"/>
      <c r="D4" s="66"/>
      <c r="E4" s="112"/>
      <c r="F4" s="66"/>
      <c r="G4" s="66"/>
      <c r="H4" s="68" t="s">
        <v>248</v>
      </c>
      <c r="I4" s="68" t="s">
        <v>14</v>
      </c>
      <c r="J4" s="68" t="s">
        <v>204</v>
      </c>
      <c r="K4" s="68" t="s">
        <v>205</v>
      </c>
      <c r="L4" s="68" t="s">
        <v>206</v>
      </c>
      <c r="M4" s="68" t="s">
        <v>199</v>
      </c>
      <c r="N4" s="68" t="s">
        <v>201</v>
      </c>
      <c r="O4" s="68" t="s">
        <v>207</v>
      </c>
      <c r="P4" s="68" t="s">
        <v>249</v>
      </c>
      <c r="Q4" s="68" t="s">
        <v>250</v>
      </c>
      <c r="R4" s="68" t="s">
        <v>347</v>
      </c>
      <c r="S4" s="68" t="s">
        <v>348</v>
      </c>
      <c r="T4" s="68" t="s">
        <v>371</v>
      </c>
      <c r="U4" s="68" t="s">
        <v>376</v>
      </c>
      <c r="V4" s="68" t="s">
        <v>387</v>
      </c>
      <c r="W4" s="66"/>
      <c r="X4" s="66"/>
      <c r="Y4" s="69" t="s">
        <v>273</v>
      </c>
      <c r="Z4" s="68" t="s">
        <v>14</v>
      </c>
      <c r="AA4" s="69" t="s">
        <v>15</v>
      </c>
      <c r="AB4" s="69" t="s">
        <v>16</v>
      </c>
      <c r="AC4" s="69" t="s">
        <v>274</v>
      </c>
      <c r="AD4" s="68" t="s">
        <v>199</v>
      </c>
      <c r="AE4" s="69" t="s">
        <v>200</v>
      </c>
      <c r="AF4" s="68" t="s">
        <v>208</v>
      </c>
      <c r="AG4" s="69" t="s">
        <v>344</v>
      </c>
      <c r="AH4" s="68" t="s">
        <v>250</v>
      </c>
      <c r="AI4" s="68" t="s">
        <v>349</v>
      </c>
      <c r="AJ4" s="68" t="s">
        <v>350</v>
      </c>
      <c r="AK4" s="68" t="s">
        <v>373</v>
      </c>
      <c r="AL4" s="68" t="s">
        <v>376</v>
      </c>
    </row>
    <row r="5" spans="1:38" ht="5.0999999999999996" customHeight="1" x14ac:dyDescent="0.25">
      <c r="B5" s="83"/>
      <c r="C5" s="83"/>
      <c r="D5" s="83"/>
      <c r="E5" s="86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3"/>
      <c r="X5" s="83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</row>
    <row r="6" spans="1:38" ht="5.0999999999999996" customHeight="1" x14ac:dyDescent="0.25">
      <c r="B6" s="83"/>
      <c r="C6" s="83"/>
      <c r="D6" s="83"/>
      <c r="E6" s="86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3"/>
      <c r="X6" s="83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</row>
    <row r="7" spans="1:38" ht="12" customHeight="1" x14ac:dyDescent="0.25">
      <c r="B7" s="113" t="s">
        <v>275</v>
      </c>
      <c r="C7" s="76"/>
      <c r="D7" s="76"/>
      <c r="E7" s="77"/>
      <c r="F7" s="76"/>
      <c r="G7" s="76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6"/>
      <c r="X7" s="76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</row>
    <row r="8" spans="1:38" ht="5.0999999999999996" customHeight="1" x14ac:dyDescent="0.25">
      <c r="B8" s="83"/>
      <c r="C8" s="83"/>
      <c r="D8" s="83"/>
      <c r="E8" s="86"/>
      <c r="F8" s="83"/>
      <c r="G8" s="83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3"/>
      <c r="X8" s="83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</row>
    <row r="9" spans="1:38" s="83" customFormat="1" x14ac:dyDescent="0.25">
      <c r="C9" s="93" t="s">
        <v>366</v>
      </c>
      <c r="D9" s="93"/>
      <c r="E9" s="94" t="s">
        <v>307</v>
      </c>
      <c r="F9" s="93"/>
      <c r="G9" s="93"/>
      <c r="H9" s="94">
        <v>4108.4834531166007</v>
      </c>
      <c r="I9" s="94">
        <v>3874.1256032220995</v>
      </c>
      <c r="J9" s="94">
        <v>4048.9612188985993</v>
      </c>
      <c r="K9" s="94">
        <v>4079.0683633509007</v>
      </c>
      <c r="L9" s="94">
        <v>3864.1184414636</v>
      </c>
      <c r="M9" s="94">
        <v>3994.6483110771001</v>
      </c>
      <c r="N9" s="94">
        <v>4227.5012812801506</v>
      </c>
      <c r="O9" s="94">
        <v>4044.2757362673005</v>
      </c>
      <c r="P9" s="94">
        <v>4171.7831431042996</v>
      </c>
      <c r="Q9" s="94">
        <v>4151.6558877203006</v>
      </c>
      <c r="R9" s="94">
        <v>4082.4245046315996</v>
      </c>
      <c r="S9" s="94">
        <v>4362.9029622473008</v>
      </c>
      <c r="T9" s="94">
        <v>4252.9602491116002</v>
      </c>
      <c r="U9" s="94">
        <v>4268.58005720455</v>
      </c>
      <c r="V9" s="94">
        <v>4325.6628918197011</v>
      </c>
      <c r="W9" s="93"/>
      <c r="X9" s="93"/>
      <c r="Y9" s="94">
        <v>15921.358825814799</v>
      </c>
      <c r="Z9" s="94">
        <f>SUM($I9:I9)</f>
        <v>3874.1256032220995</v>
      </c>
      <c r="AA9" s="94">
        <f>SUM($I9:J9)</f>
        <v>7923.0868221206983</v>
      </c>
      <c r="AB9" s="94">
        <f>SUM($I9:K9)</f>
        <v>12002.155185471598</v>
      </c>
      <c r="AC9" s="94">
        <f>SUM($I9:L9)</f>
        <v>15866.273626935199</v>
      </c>
      <c r="AD9" s="94">
        <f>SUM($M9:M9)</f>
        <v>3994.6483110771001</v>
      </c>
      <c r="AE9" s="94">
        <f>SUM($M9:N9)</f>
        <v>8222.1495923572511</v>
      </c>
      <c r="AF9" s="94">
        <f>SUM($M9:O9)</f>
        <v>12266.425328624551</v>
      </c>
      <c r="AG9" s="94">
        <f>SUM($M9:P9)</f>
        <v>16438.208471728853</v>
      </c>
      <c r="AH9" s="94">
        <f>SUM($Q9:Q9)</f>
        <v>4151.6558877203006</v>
      </c>
      <c r="AI9" s="94">
        <f>SUM($Q9:R9)</f>
        <v>8234.0803923518997</v>
      </c>
      <c r="AJ9" s="94">
        <f>SUM($Q9:S9)</f>
        <v>12596.983354599201</v>
      </c>
      <c r="AK9" s="94">
        <f>SUM($Q9:T9)</f>
        <v>16849.943603710803</v>
      </c>
      <c r="AL9" s="94">
        <f>SUM($U9:U9)</f>
        <v>4268.58005720455</v>
      </c>
    </row>
    <row r="10" spans="1:38" ht="5.0999999999999996" customHeight="1" x14ac:dyDescent="0.25">
      <c r="B10" s="83"/>
      <c r="C10" s="83"/>
      <c r="D10" s="83"/>
      <c r="E10" s="86"/>
      <c r="F10" s="83"/>
      <c r="G10" s="83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3"/>
      <c r="X10" s="83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</row>
    <row r="11" spans="1:38" s="83" customFormat="1" x14ac:dyDescent="0.25">
      <c r="C11" s="93" t="s">
        <v>368</v>
      </c>
      <c r="D11" s="93"/>
      <c r="E11" s="94" t="s">
        <v>307</v>
      </c>
      <c r="F11" s="93"/>
      <c r="G11" s="93"/>
      <c r="H11" s="94">
        <v>4108.4834531166007</v>
      </c>
      <c r="I11" s="94">
        <v>3931.2035742220996</v>
      </c>
      <c r="J11" s="94">
        <v>4103.1993328985991</v>
      </c>
      <c r="K11" s="94">
        <v>4121.3265493509007</v>
      </c>
      <c r="L11" s="94">
        <v>3904.1813114636002</v>
      </c>
      <c r="M11" s="94">
        <v>4043.5538610771</v>
      </c>
      <c r="N11" s="94">
        <v>4283.1263712801501</v>
      </c>
      <c r="O11" s="94">
        <v>4091.6812272673005</v>
      </c>
      <c r="P11" s="94">
        <v>4223.0559531043</v>
      </c>
      <c r="Q11" s="94">
        <v>4210.2636087203009</v>
      </c>
      <c r="R11" s="94">
        <v>4144.3136326315998</v>
      </c>
      <c r="S11" s="94">
        <v>4405.824182247301</v>
      </c>
      <c r="T11" s="94">
        <v>4315.3621391116003</v>
      </c>
      <c r="U11" s="94">
        <v>4326.1647442045496</v>
      </c>
      <c r="V11" s="94">
        <v>4381.4113578197012</v>
      </c>
      <c r="W11" s="93"/>
      <c r="X11" s="93"/>
      <c r="Y11" s="94">
        <v>15921.358825814799</v>
      </c>
      <c r="Z11" s="94">
        <f>SUM($I11:I11)</f>
        <v>3931.2035742220996</v>
      </c>
      <c r="AA11" s="94">
        <f>SUM($I11:J11)</f>
        <v>8034.4029071206987</v>
      </c>
      <c r="AB11" s="94">
        <f>SUM($I11:K11)</f>
        <v>12155.729456471599</v>
      </c>
      <c r="AC11" s="94">
        <f>SUM($I11:L11)</f>
        <v>16059.9107679352</v>
      </c>
      <c r="AD11" s="94">
        <f>SUM($M11:M11)</f>
        <v>4043.5538610771</v>
      </c>
      <c r="AE11" s="94">
        <f>SUM($M11:N11)</f>
        <v>8326.6802323572501</v>
      </c>
      <c r="AF11" s="94">
        <f>SUM($M11:O11)</f>
        <v>12418.36145962455</v>
      </c>
      <c r="AG11" s="94">
        <f>SUM($M11:P11)</f>
        <v>16641.41741272885</v>
      </c>
      <c r="AH11" s="94">
        <f>SUM($Q11:Q11)</f>
        <v>4210.2636087203009</v>
      </c>
      <c r="AI11" s="94">
        <f>SUM($Q11:R11)</f>
        <v>8354.5772413519007</v>
      </c>
      <c r="AJ11" s="94">
        <f>SUM($Q11:S11)</f>
        <v>12760.401423599202</v>
      </c>
      <c r="AK11" s="94">
        <f>SUM($Q11:T11)</f>
        <v>17075.763562710803</v>
      </c>
      <c r="AL11" s="94">
        <f>SUM($U11:U11)</f>
        <v>4326.1647442045496</v>
      </c>
    </row>
    <row r="12" spans="1:38" s="83" customFormat="1" ht="5.0999999999999996" customHeight="1" x14ac:dyDescent="0.25">
      <c r="E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</row>
    <row r="13" spans="1:38" s="83" customFormat="1" x14ac:dyDescent="0.25">
      <c r="C13" s="93" t="s">
        <v>375</v>
      </c>
      <c r="D13" s="93"/>
      <c r="E13" s="94" t="s">
        <v>307</v>
      </c>
      <c r="F13" s="93"/>
      <c r="G13" s="93"/>
      <c r="H13" s="94">
        <v>3842.5929901974509</v>
      </c>
      <c r="I13" s="94">
        <v>3957.765880255698</v>
      </c>
      <c r="J13" s="94">
        <v>4011.5815560090496</v>
      </c>
      <c r="K13" s="94">
        <v>4122.7592052488981</v>
      </c>
      <c r="L13" s="94">
        <v>3736.8284797702968</v>
      </c>
      <c r="M13" s="94">
        <v>4126.3027806553937</v>
      </c>
      <c r="N13" s="94">
        <v>3943.6931355768975</v>
      </c>
      <c r="O13" s="94">
        <v>4219.6336202472985</v>
      </c>
      <c r="P13" s="94">
        <v>3635.1871179770524</v>
      </c>
      <c r="Q13" s="94">
        <v>3674.054396324349</v>
      </c>
      <c r="R13" s="94">
        <v>4195.1828839439495</v>
      </c>
      <c r="S13" s="94">
        <v>4239.9636324377498</v>
      </c>
      <c r="T13" s="94">
        <v>4360.1436750930079</v>
      </c>
      <c r="U13" s="94">
        <v>4146.4784743350001</v>
      </c>
      <c r="V13" s="94">
        <v>4383.9236009645529</v>
      </c>
      <c r="W13" s="93"/>
      <c r="X13" s="93"/>
      <c r="Y13" s="94">
        <v>15119.469882068101</v>
      </c>
      <c r="Z13" s="94">
        <f>SUM($I13:I13)</f>
        <v>3957.765880255698</v>
      </c>
      <c r="AA13" s="94">
        <f>SUM($I13:J13)</f>
        <v>7969.3474362647476</v>
      </c>
      <c r="AB13" s="94">
        <f>SUM($I13:K13)</f>
        <v>12092.106641513645</v>
      </c>
      <c r="AC13" s="94">
        <f>SUM($I13:L13)</f>
        <v>15828.935121283941</v>
      </c>
      <c r="AD13" s="94">
        <f>SUM($M13:M13)</f>
        <v>4126.3027806553937</v>
      </c>
      <c r="AE13" s="94">
        <f>SUM($M13:N13)</f>
        <v>8069.9959162322912</v>
      </c>
      <c r="AF13" s="94">
        <f>SUM($M13:O13)</f>
        <v>12289.62953647959</v>
      </c>
      <c r="AG13" s="94">
        <f>SUM($M13:P13)</f>
        <v>15924.816654456641</v>
      </c>
      <c r="AH13" s="94">
        <f>SUM($Q13:Q13)</f>
        <v>3674.054396324349</v>
      </c>
      <c r="AI13" s="94">
        <f>SUM($Q13:R13)</f>
        <v>7869.2372802682985</v>
      </c>
      <c r="AJ13" s="94">
        <f>SUM($Q13:S13)</f>
        <v>12109.200912706048</v>
      </c>
      <c r="AK13" s="94">
        <f>SUM($Q13:T13)</f>
        <v>16469.344587799056</v>
      </c>
      <c r="AL13" s="94">
        <f>SUM($U13:U13)</f>
        <v>4146.4784743350001</v>
      </c>
    </row>
    <row r="14" spans="1:38" s="83" customFormat="1" ht="5.0999999999999996" customHeight="1" x14ac:dyDescent="0.25">
      <c r="E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</row>
    <row r="15" spans="1:38" s="83" customFormat="1" x14ac:dyDescent="0.25">
      <c r="C15" s="93" t="s">
        <v>276</v>
      </c>
      <c r="D15" s="93"/>
      <c r="E15" s="94"/>
      <c r="F15" s="93"/>
      <c r="G15" s="9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3"/>
      <c r="X15" s="93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</row>
    <row r="16" spans="1:38" s="83" customFormat="1" ht="5.0999999999999996" customHeight="1" x14ac:dyDescent="0.25">
      <c r="E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</row>
    <row r="17" spans="2:42" x14ac:dyDescent="0.25">
      <c r="B17" s="83"/>
      <c r="C17" s="83"/>
      <c r="D17" s="83" t="s">
        <v>2</v>
      </c>
      <c r="E17" s="86"/>
      <c r="F17" s="83"/>
      <c r="G17" s="83"/>
      <c r="H17" s="99">
        <v>0.27224996798565798</v>
      </c>
      <c r="I17" s="99">
        <v>0.28925396037369677</v>
      </c>
      <c r="J17" s="99">
        <v>0.22373831775700936</v>
      </c>
      <c r="K17" s="99">
        <v>0.25194740759116852</v>
      </c>
      <c r="L17" s="99">
        <v>0.1927541544477028</v>
      </c>
      <c r="M17" s="99">
        <v>0.18325935320228282</v>
      </c>
      <c r="N17" s="99">
        <v>0.24612092027822366</v>
      </c>
      <c r="O17" s="99">
        <v>0.30292134831460676</v>
      </c>
      <c r="P17" s="99">
        <v>0.26463104325699743</v>
      </c>
      <c r="Q17" s="99">
        <v>0.28664192949907236</v>
      </c>
      <c r="R17" s="99">
        <v>0.23702830188679244</v>
      </c>
      <c r="S17" s="99">
        <v>0.25401803214425717</v>
      </c>
      <c r="T17" s="99">
        <v>0.27921847246891651</v>
      </c>
      <c r="U17" s="99">
        <v>0.29062276306370793</v>
      </c>
      <c r="V17" s="99">
        <v>0.29402313624678661</v>
      </c>
      <c r="W17" s="83"/>
      <c r="X17" s="83"/>
      <c r="Y17" s="99">
        <v>0.22907548313244902</v>
      </c>
      <c r="Z17" s="99">
        <v>0.28925396037369677</v>
      </c>
      <c r="AA17" s="99">
        <v>0.25706545446196932</v>
      </c>
      <c r="AB17" s="99">
        <v>0.25544638372677053</v>
      </c>
      <c r="AC17" s="99">
        <v>0.24263236763236767</v>
      </c>
      <c r="AD17" s="99">
        <v>0.18325935320228282</v>
      </c>
      <c r="AE17" s="99">
        <v>0.21735345327916425</v>
      </c>
      <c r="AF17" s="99">
        <v>0.2509257626520896</v>
      </c>
      <c r="AG17" s="99">
        <v>0.25445259298061812</v>
      </c>
      <c r="AH17" s="99">
        <v>0.28664192949907236</v>
      </c>
      <c r="AI17" s="99">
        <v>0.25978723404255322</v>
      </c>
      <c r="AJ17" s="99">
        <v>0.25775755068266448</v>
      </c>
      <c r="AK17" s="99">
        <v>0.26375918935028808</v>
      </c>
      <c r="AL17" s="99">
        <v>0.29062276306370793</v>
      </c>
    </row>
    <row r="18" spans="2:42" x14ac:dyDescent="0.25">
      <c r="B18" s="83"/>
      <c r="C18" s="83"/>
      <c r="D18" s="83" t="s">
        <v>3</v>
      </c>
      <c r="E18" s="86"/>
      <c r="F18" s="83"/>
      <c r="G18" s="83"/>
      <c r="H18" s="99">
        <v>0.20105007043155376</v>
      </c>
      <c r="I18" s="99">
        <v>0.22615877600758222</v>
      </c>
      <c r="J18" s="99">
        <v>0.14906542056074767</v>
      </c>
      <c r="K18" s="99">
        <v>0.18169188786901522</v>
      </c>
      <c r="L18" s="99">
        <v>0.12261730205278593</v>
      </c>
      <c r="M18" s="99">
        <v>0.11921369689283449</v>
      </c>
      <c r="N18" s="99">
        <v>0.18512573568753343</v>
      </c>
      <c r="O18" s="99">
        <v>0.25033707865168542</v>
      </c>
      <c r="P18" s="99">
        <v>0.20152671755725191</v>
      </c>
      <c r="Q18" s="99">
        <v>0.21892393320964751</v>
      </c>
      <c r="R18" s="99">
        <v>0.17413522012578617</v>
      </c>
      <c r="S18" s="99">
        <v>0.1963935711485692</v>
      </c>
      <c r="T18" s="99">
        <v>0.21847246891651864</v>
      </c>
      <c r="U18" s="99">
        <v>0.23514674302075877</v>
      </c>
      <c r="V18" s="99">
        <v>0.24517994858611825</v>
      </c>
      <c r="W18" s="83"/>
      <c r="X18" s="83"/>
      <c r="Y18" s="99">
        <v>0.15274584684052064</v>
      </c>
      <c r="Z18" s="99">
        <v>0.22615877600758222</v>
      </c>
      <c r="AA18" s="99">
        <v>0.18828202125949903</v>
      </c>
      <c r="AB18" s="99">
        <v>0.18619726268206935</v>
      </c>
      <c r="AC18" s="99">
        <v>0.17320179820179823</v>
      </c>
      <c r="AD18" s="99">
        <v>0.11921369689283449</v>
      </c>
      <c r="AE18" s="99">
        <v>0.15496227510156704</v>
      </c>
      <c r="AF18" s="99">
        <v>0.19238229589137718</v>
      </c>
      <c r="AG18" s="99">
        <v>0.19473546359350447</v>
      </c>
      <c r="AH18" s="99">
        <v>0.21892393320964751</v>
      </c>
      <c r="AI18" s="99">
        <v>0.19468085106382979</v>
      </c>
      <c r="AJ18" s="99">
        <v>0.19528340918494</v>
      </c>
      <c r="AK18" s="99">
        <v>0.20176832902841249</v>
      </c>
      <c r="AL18" s="99">
        <v>0.23514674302075877</v>
      </c>
    </row>
    <row r="19" spans="2:42" x14ac:dyDescent="0.25">
      <c r="B19" s="83"/>
      <c r="C19" s="83"/>
      <c r="D19" s="83" t="s">
        <v>4</v>
      </c>
      <c r="E19" s="86"/>
      <c r="F19" s="83"/>
      <c r="G19" s="83"/>
      <c r="H19" s="99">
        <v>4.0508814615614584E-2</v>
      </c>
      <c r="I19" s="99">
        <v>0.14460441395495763</v>
      </c>
      <c r="J19" s="99">
        <v>7.5467289719626199E-2</v>
      </c>
      <c r="K19" s="99">
        <v>0.20317539072190546</v>
      </c>
      <c r="L19" s="99">
        <v>4.6187683284457416E-2</v>
      </c>
      <c r="M19" s="99">
        <v>3.4876347495244132E-2</v>
      </c>
      <c r="N19" s="99">
        <v>9.9518459069020862E-2</v>
      </c>
      <c r="O19" s="99">
        <v>0.17348314606741572</v>
      </c>
      <c r="P19" s="99">
        <v>0.15674300254452928</v>
      </c>
      <c r="Q19" s="99">
        <v>0.14935064935064934</v>
      </c>
      <c r="R19" s="99">
        <v>0.13443396226415094</v>
      </c>
      <c r="S19" s="99">
        <v>0.13994511956095648</v>
      </c>
      <c r="T19" s="99">
        <v>0.15204262877442273</v>
      </c>
      <c r="U19" s="99">
        <v>0.17967072297780959</v>
      </c>
      <c r="V19" s="99">
        <v>0.18669665809768637</v>
      </c>
      <c r="W19" s="83"/>
      <c r="X19" s="83"/>
      <c r="Y19" s="99">
        <v>7.4309570303106087E-2</v>
      </c>
      <c r="Z19" s="99">
        <v>0.14460441395495763</v>
      </c>
      <c r="AA19" s="99">
        <v>0.11063663705030183</v>
      </c>
      <c r="AB19" s="99">
        <v>0.13991084881968863</v>
      </c>
      <c r="AC19" s="99">
        <v>0.12075424575424576</v>
      </c>
      <c r="AD19" s="99">
        <v>3.4876347495244132E-2</v>
      </c>
      <c r="AE19" s="99">
        <v>6.9936157864190371E-2</v>
      </c>
      <c r="AF19" s="99">
        <v>0.11056251102098395</v>
      </c>
      <c r="AG19" s="99">
        <v>0.12244630696699843</v>
      </c>
      <c r="AH19" s="99">
        <v>0.14935064935064934</v>
      </c>
      <c r="AI19" s="99">
        <v>0.14148936170212767</v>
      </c>
      <c r="AJ19" s="99">
        <v>0.14094607640325471</v>
      </c>
      <c r="AK19" s="99">
        <v>0.14404927478640969</v>
      </c>
      <c r="AL19" s="99">
        <v>0.17967072297780959</v>
      </c>
    </row>
    <row r="20" spans="2:42" s="83" customFormat="1" ht="5.0999999999999996" customHeight="1" x14ac:dyDescent="0.25">
      <c r="E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</row>
    <row r="21" spans="2:42" s="83" customFormat="1" x14ac:dyDescent="0.25">
      <c r="C21" s="93" t="s">
        <v>277</v>
      </c>
      <c r="D21" s="93"/>
      <c r="E21" s="94"/>
      <c r="F21" s="93"/>
      <c r="G21" s="93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3"/>
      <c r="X21" s="93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</row>
    <row r="22" spans="2:42" s="83" customFormat="1" ht="5.0999999999999996" customHeight="1" x14ac:dyDescent="0.25">
      <c r="E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</row>
    <row r="23" spans="2:42" s="83" customFormat="1" x14ac:dyDescent="0.25">
      <c r="D23" s="83" t="s">
        <v>148</v>
      </c>
      <c r="E23" s="86" t="s">
        <v>308</v>
      </c>
      <c r="H23" s="86">
        <v>225.11728324220246</v>
      </c>
      <c r="I23" s="86">
        <v>197.04140073636233</v>
      </c>
      <c r="J23" s="86">
        <v>238.13120752110262</v>
      </c>
      <c r="K23" s="86">
        <v>196.92612960296051</v>
      </c>
      <c r="L23" s="86">
        <v>189.93326445897949</v>
      </c>
      <c r="M23" s="86">
        <v>158.80174402690943</v>
      </c>
      <c r="N23" s="86">
        <v>193.12289955678034</v>
      </c>
      <c r="O23" s="86">
        <v>200.85962640794065</v>
      </c>
      <c r="P23" s="86">
        <v>230</v>
      </c>
      <c r="Q23" s="86">
        <v>264</v>
      </c>
      <c r="R23" s="86">
        <v>261.2</v>
      </c>
      <c r="S23" s="86">
        <v>237.6</v>
      </c>
      <c r="T23" s="86">
        <v>265</v>
      </c>
      <c r="U23" s="86">
        <v>273</v>
      </c>
      <c r="V23" s="86">
        <v>274.94898701193461</v>
      </c>
      <c r="Y23" s="86">
        <v>275.53692129577411</v>
      </c>
      <c r="Z23" s="86">
        <v>197.04140073636233</v>
      </c>
      <c r="AA23" s="86">
        <v>218.51942005037461</v>
      </c>
      <c r="AB23" s="86">
        <v>211.09830459619505</v>
      </c>
      <c r="AC23" s="86">
        <v>205.34530486997477</v>
      </c>
      <c r="AD23" s="86">
        <v>158.80174402690943</v>
      </c>
      <c r="AE23" s="86">
        <v>176.26297805807334</v>
      </c>
      <c r="AF23" s="86">
        <v>184.06788743000484</v>
      </c>
      <c r="AG23" s="86">
        <v>194.77185569437827</v>
      </c>
      <c r="AH23" s="86">
        <v>264</v>
      </c>
      <c r="AI23" s="86">
        <v>262.69300041454062</v>
      </c>
      <c r="AJ23" s="86">
        <v>254.0801321057823</v>
      </c>
      <c r="AK23" s="86">
        <v>250.07441671429274</v>
      </c>
      <c r="AL23" s="86">
        <f>U23</f>
        <v>273</v>
      </c>
    </row>
    <row r="24" spans="2:42" s="83" customFormat="1" x14ac:dyDescent="0.25">
      <c r="D24" s="83" t="s">
        <v>5</v>
      </c>
      <c r="E24" s="86" t="s">
        <v>308</v>
      </c>
      <c r="H24" s="86">
        <v>114.64084141380962</v>
      </c>
      <c r="I24" s="86">
        <v>129.34531590386138</v>
      </c>
      <c r="J24" s="86">
        <v>78.785639761394052</v>
      </c>
      <c r="K24" s="86">
        <v>89.775401483875044</v>
      </c>
      <c r="L24" s="86">
        <v>51.939401713572089</v>
      </c>
      <c r="M24" s="86">
        <v>47.062966589243615</v>
      </c>
      <c r="N24" s="86">
        <v>81.845037287658982</v>
      </c>
      <c r="O24" s="86">
        <v>137.72552524177988</v>
      </c>
      <c r="P24" s="86">
        <v>94.923438351430988</v>
      </c>
      <c r="Q24" s="86">
        <v>113.68957658462827</v>
      </c>
      <c r="R24" s="86">
        <v>108.51394789968727</v>
      </c>
      <c r="S24" s="86">
        <v>114.83179991285857</v>
      </c>
      <c r="T24" s="86">
        <v>144.60516063569304</v>
      </c>
      <c r="U24" s="86">
        <v>153.91535152096051</v>
      </c>
      <c r="V24" s="86">
        <v>176.38914984404263</v>
      </c>
      <c r="Y24" s="86">
        <v>99.733949681819169</v>
      </c>
      <c r="Z24" s="86">
        <v>129.34531590386138</v>
      </c>
      <c r="AA24" s="86">
        <v>103.50763766848279</v>
      </c>
      <c r="AB24" s="86">
        <v>98.840581684529113</v>
      </c>
      <c r="AC24" s="86">
        <v>87.41813185708429</v>
      </c>
      <c r="AD24" s="86">
        <v>47.062966589243615</v>
      </c>
      <c r="AE24" s="86">
        <v>64.946519642061716</v>
      </c>
      <c r="AF24" s="86">
        <v>88.94196726197616</v>
      </c>
      <c r="AG24" s="86">
        <v>90.459979416699042</v>
      </c>
      <c r="AH24" s="86">
        <v>113.68957658462827</v>
      </c>
      <c r="AI24" s="86">
        <v>111.12352034477145</v>
      </c>
      <c r="AJ24" s="86">
        <v>112.40786465618483</v>
      </c>
      <c r="AK24" s="86">
        <v>120.53452805341854</v>
      </c>
      <c r="AL24" s="86">
        <v>153.91535152096051</v>
      </c>
    </row>
    <row r="25" spans="2:42" s="83" customFormat="1" x14ac:dyDescent="0.25">
      <c r="D25" s="83" t="s">
        <v>6</v>
      </c>
      <c r="E25" s="86" t="s">
        <v>308</v>
      </c>
      <c r="H25" s="86">
        <v>155.23976359602489</v>
      </c>
      <c r="I25" s="86">
        <v>165.43087799398273</v>
      </c>
      <c r="J25" s="86">
        <v>118.25255272023658</v>
      </c>
      <c r="K25" s="86">
        <v>124.48921046835538</v>
      </c>
      <c r="L25" s="86">
        <v>81.648635977239621</v>
      </c>
      <c r="M25" s="86">
        <v>72.346794384528749</v>
      </c>
      <c r="N25" s="86">
        <v>108.8113212494888</v>
      </c>
      <c r="O25" s="86">
        <v>166.65530343439792</v>
      </c>
      <c r="P25" s="86">
        <v>124.64693924935384</v>
      </c>
      <c r="Q25" s="86">
        <v>148.8562676468226</v>
      </c>
      <c r="R25" s="86">
        <v>147.70634443230568</v>
      </c>
      <c r="S25" s="86">
        <v>148.52496276154162</v>
      </c>
      <c r="T25" s="86">
        <v>184.8124492026906</v>
      </c>
      <c r="U25" s="86">
        <v>190.22719244295271</v>
      </c>
      <c r="V25" s="86">
        <v>211.52827274875361</v>
      </c>
      <c r="Y25" s="86">
        <v>149.57266060349147</v>
      </c>
      <c r="Z25" s="86">
        <v>165.43087799398273</v>
      </c>
      <c r="AA25" s="86">
        <v>141.32118265748099</v>
      </c>
      <c r="AB25" s="86">
        <v>135.6006462880984</v>
      </c>
      <c r="AC25" s="86">
        <v>122.46101672553336</v>
      </c>
      <c r="AD25" s="86">
        <v>72.346794384528749</v>
      </c>
      <c r="AE25" s="86">
        <v>91.095399273228892</v>
      </c>
      <c r="AF25" s="86">
        <v>116.00771715287999</v>
      </c>
      <c r="AG25" s="86">
        <v>118.20022865275472</v>
      </c>
      <c r="AH25" s="86">
        <v>148.8562676468226</v>
      </c>
      <c r="AI25" s="86">
        <v>148.28614026335075</v>
      </c>
      <c r="AJ25" s="86">
        <v>148.36885525593885</v>
      </c>
      <c r="AK25" s="86">
        <v>157.56729295018525</v>
      </c>
      <c r="AL25" s="86">
        <v>190.22719244295271</v>
      </c>
    </row>
    <row r="26" spans="2:42" s="83" customFormat="1" ht="5.0999999999999996" customHeight="1" x14ac:dyDescent="0.25">
      <c r="E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</row>
    <row r="27" spans="2:42" s="83" customFormat="1" x14ac:dyDescent="0.25">
      <c r="C27" s="93" t="s">
        <v>278</v>
      </c>
      <c r="D27" s="93"/>
      <c r="E27" s="94"/>
      <c r="F27" s="93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3"/>
      <c r="X27" s="93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</row>
    <row r="28" spans="2:42" s="83" customFormat="1" ht="5.0999999999999996" customHeight="1" x14ac:dyDescent="0.25">
      <c r="E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N28" s="63"/>
      <c r="AO28" s="63"/>
      <c r="AP28" s="63"/>
    </row>
    <row r="29" spans="2:42" s="83" customFormat="1" x14ac:dyDescent="0.25">
      <c r="D29" s="83" t="s">
        <v>7</v>
      </c>
      <c r="E29" s="86"/>
      <c r="H29" s="99">
        <v>0.44248565537743545</v>
      </c>
      <c r="I29" s="99">
        <v>0.39863066988251772</v>
      </c>
      <c r="J29" s="99">
        <v>0.38305678185416353</v>
      </c>
      <c r="K29" s="99">
        <v>0.42285902389161273</v>
      </c>
      <c r="L29" s="99">
        <v>0.52092661086237102</v>
      </c>
      <c r="M29" s="99">
        <v>0.47329829918687638</v>
      </c>
      <c r="N29" s="99">
        <v>0.48625910410401701</v>
      </c>
      <c r="O29" s="99">
        <v>0.40720515119406642</v>
      </c>
      <c r="P29" s="99">
        <v>0.3595879556259905</v>
      </c>
      <c r="Q29" s="99">
        <v>0.33040548161515904</v>
      </c>
      <c r="R29" s="99">
        <v>0.36877482432019554</v>
      </c>
      <c r="S29" s="99">
        <v>0.3817991631799163</v>
      </c>
      <c r="T29" s="99">
        <v>0.3432139632861872</v>
      </c>
      <c r="U29" s="99">
        <v>0.32961672473867598</v>
      </c>
      <c r="V29" s="99">
        <v>0.33498165576646993</v>
      </c>
      <c r="Y29" s="99">
        <f t="shared" ref="Y29:AL29" si="0">H29</f>
        <v>0.44248565537743545</v>
      </c>
      <c r="Z29" s="99">
        <f t="shared" si="0"/>
        <v>0.39863066988251772</v>
      </c>
      <c r="AA29" s="99">
        <f t="shared" si="0"/>
        <v>0.38305678185416353</v>
      </c>
      <c r="AB29" s="99">
        <f t="shared" si="0"/>
        <v>0.42285902389161273</v>
      </c>
      <c r="AC29" s="99">
        <f t="shared" si="0"/>
        <v>0.52092661086237102</v>
      </c>
      <c r="AD29" s="99">
        <f t="shared" si="0"/>
        <v>0.47329829918687638</v>
      </c>
      <c r="AE29" s="99">
        <f t="shared" si="0"/>
        <v>0.48625910410401701</v>
      </c>
      <c r="AF29" s="99">
        <f t="shared" si="0"/>
        <v>0.40720515119406642</v>
      </c>
      <c r="AG29" s="99">
        <f t="shared" si="0"/>
        <v>0.3595879556259905</v>
      </c>
      <c r="AH29" s="99">
        <f t="shared" si="0"/>
        <v>0.33040548161515904</v>
      </c>
      <c r="AI29" s="99">
        <f t="shared" si="0"/>
        <v>0.36877482432019554</v>
      </c>
      <c r="AJ29" s="99">
        <f t="shared" si="0"/>
        <v>0.3817991631799163</v>
      </c>
      <c r="AK29" s="99">
        <f t="shared" si="0"/>
        <v>0.3432139632861872</v>
      </c>
      <c r="AL29" s="99">
        <f t="shared" si="0"/>
        <v>0.32961672473867598</v>
      </c>
      <c r="AN29" s="63"/>
      <c r="AO29" s="63"/>
      <c r="AP29" s="63"/>
    </row>
    <row r="30" spans="2:42" s="83" customFormat="1" x14ac:dyDescent="0.25">
      <c r="D30" s="83" t="s">
        <v>8</v>
      </c>
      <c r="E30" s="86"/>
      <c r="H30" s="106">
        <v>0.69975686570924667</v>
      </c>
      <c r="I30" s="106">
        <v>0.51337308748528843</v>
      </c>
      <c r="J30" s="106">
        <v>0.49162871002219838</v>
      </c>
      <c r="K30" s="106">
        <v>0.50130225577186216</v>
      </c>
      <c r="L30" s="106">
        <v>0.59752959341224909</v>
      </c>
      <c r="M30" s="106">
        <v>0.65878951668656915</v>
      </c>
      <c r="N30" s="106">
        <v>0.79087960312917382</v>
      </c>
      <c r="O30" s="106">
        <v>0.44319815933275813</v>
      </c>
      <c r="P30" s="106">
        <v>0.39155944415851773</v>
      </c>
      <c r="Q30" s="106">
        <v>0.41285211267605632</v>
      </c>
      <c r="R30" s="106">
        <v>0.43271221532091098</v>
      </c>
      <c r="S30" s="106">
        <v>0.31100879028882378</v>
      </c>
      <c r="T30" s="106">
        <v>0.34764595103578155</v>
      </c>
      <c r="U30" s="106">
        <v>0.30993330993330992</v>
      </c>
      <c r="V30" s="106">
        <v>0.30876304966782664</v>
      </c>
      <c r="Y30" s="106">
        <v>0.69975686570924667</v>
      </c>
      <c r="Z30" s="106">
        <v>0.51337308748528843</v>
      </c>
      <c r="AA30" s="106">
        <v>0.49162871002219838</v>
      </c>
      <c r="AB30" s="106">
        <v>0.50130225577186216</v>
      </c>
      <c r="AC30" s="106">
        <v>0.59752959341224909</v>
      </c>
      <c r="AD30" s="106">
        <v>0.65878951668656915</v>
      </c>
      <c r="AE30" s="106">
        <v>0.79087960312917382</v>
      </c>
      <c r="AF30" s="106">
        <v>0.44319815933275813</v>
      </c>
      <c r="AG30" s="106">
        <v>0.39155944415851773</v>
      </c>
      <c r="AH30" s="106">
        <v>0.41285211267605632</v>
      </c>
      <c r="AI30" s="106">
        <v>0.43271221532091098</v>
      </c>
      <c r="AJ30" s="106">
        <v>0.30766045548654242</v>
      </c>
      <c r="AK30" s="106">
        <v>0.34764595103578155</v>
      </c>
      <c r="AL30" s="106">
        <v>0.30993330993330992</v>
      </c>
      <c r="AN30" s="63"/>
      <c r="AO30" s="63"/>
      <c r="AP30" s="63"/>
    </row>
    <row r="31" spans="2:42" ht="5.0999999999999996" customHeight="1" x14ac:dyDescent="0.25">
      <c r="B31" s="83"/>
      <c r="C31" s="83"/>
      <c r="D31" s="83"/>
      <c r="E31" s="86"/>
      <c r="F31" s="83"/>
      <c r="G31" s="83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3"/>
      <c r="X31" s="83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</row>
    <row r="32" spans="2:42" ht="12" customHeight="1" x14ac:dyDescent="0.25">
      <c r="B32" s="113" t="s">
        <v>9</v>
      </c>
      <c r="C32" s="76"/>
      <c r="D32" s="76"/>
      <c r="E32" s="77"/>
      <c r="F32" s="76"/>
      <c r="G32" s="76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6"/>
      <c r="X32" s="76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</row>
    <row r="33" spans="2:38" ht="5.0999999999999996" customHeight="1" x14ac:dyDescent="0.25">
      <c r="B33" s="83"/>
      <c r="C33" s="83"/>
      <c r="D33" s="83"/>
      <c r="E33" s="86"/>
      <c r="F33" s="83"/>
      <c r="G33" s="83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3"/>
      <c r="X33" s="83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x14ac:dyDescent="0.25">
      <c r="B34" s="83"/>
      <c r="C34" s="83"/>
      <c r="D34" s="83" t="s">
        <v>10</v>
      </c>
      <c r="E34" s="86" t="s">
        <v>269</v>
      </c>
      <c r="F34" s="83"/>
      <c r="G34" s="83"/>
      <c r="H34" s="105">
        <v>1.7268492559277628</v>
      </c>
      <c r="I34" s="105">
        <v>1.6892901928410777</v>
      </c>
      <c r="J34" s="105">
        <v>1.7705652689384759</v>
      </c>
      <c r="K34" s="105">
        <v>1.5729922498316615</v>
      </c>
      <c r="L34" s="105">
        <v>1.4880129924791572</v>
      </c>
      <c r="M34" s="105">
        <v>1.5622634725927729</v>
      </c>
      <c r="N34" s="105">
        <v>1.6271867575640264</v>
      </c>
      <c r="O34" s="105">
        <v>1.6652797566874837</v>
      </c>
      <c r="P34" s="105">
        <v>1.7084284626591264</v>
      </c>
      <c r="Q34" s="105">
        <v>1.827629682868491</v>
      </c>
      <c r="R34" s="105">
        <v>1.7678288467500189</v>
      </c>
      <c r="S34" s="105">
        <v>1.8627693482885523</v>
      </c>
      <c r="T34" s="105">
        <v>1.8347377063580188</v>
      </c>
      <c r="U34" s="105">
        <v>1.8737817790469764</v>
      </c>
      <c r="V34" s="105">
        <v>1.7471388253251015</v>
      </c>
      <c r="W34" s="83"/>
      <c r="X34" s="83"/>
      <c r="Y34" s="105">
        <f>H34</f>
        <v>1.7268492559277628</v>
      </c>
      <c r="Z34" s="105">
        <f t="shared" ref="Z34:AL34" si="1">I34</f>
        <v>1.6892901928410777</v>
      </c>
      <c r="AA34" s="105">
        <f t="shared" si="1"/>
        <v>1.7705652689384759</v>
      </c>
      <c r="AB34" s="105">
        <f t="shared" si="1"/>
        <v>1.5729922498316615</v>
      </c>
      <c r="AC34" s="105">
        <f t="shared" si="1"/>
        <v>1.4880129924791572</v>
      </c>
      <c r="AD34" s="105">
        <f t="shared" si="1"/>
        <v>1.5622634725927729</v>
      </c>
      <c r="AE34" s="105">
        <f t="shared" si="1"/>
        <v>1.6271867575640264</v>
      </c>
      <c r="AF34" s="105">
        <f t="shared" si="1"/>
        <v>1.6652797566874837</v>
      </c>
      <c r="AG34" s="105">
        <f t="shared" si="1"/>
        <v>1.7084284626591264</v>
      </c>
      <c r="AH34" s="105">
        <f t="shared" si="1"/>
        <v>1.827629682868491</v>
      </c>
      <c r="AI34" s="105">
        <f t="shared" si="1"/>
        <v>1.7678288467500189</v>
      </c>
      <c r="AJ34" s="105">
        <f t="shared" si="1"/>
        <v>1.8627693482885523</v>
      </c>
      <c r="AK34" s="105">
        <f t="shared" si="1"/>
        <v>1.8347377063580188</v>
      </c>
      <c r="AL34" s="105">
        <f t="shared" si="1"/>
        <v>1.8737817790469764</v>
      </c>
    </row>
    <row r="35" spans="2:38" x14ac:dyDescent="0.25">
      <c r="B35" s="83"/>
      <c r="C35" s="83"/>
      <c r="D35" s="83" t="s">
        <v>11</v>
      </c>
      <c r="E35" s="86" t="s">
        <v>269</v>
      </c>
      <c r="F35" s="83"/>
      <c r="G35" s="83"/>
      <c r="H35" s="107">
        <v>1.5834540590521695E-2</v>
      </c>
      <c r="I35" s="107">
        <v>5.3460345681803245E-2</v>
      </c>
      <c r="J35" s="107">
        <v>2.6947084355840319E-2</v>
      </c>
      <c r="K35" s="107">
        <v>6.8327127205675658E-2</v>
      </c>
      <c r="L35" s="107">
        <v>1.2614238868740094E-2</v>
      </c>
      <c r="M35" s="107">
        <v>9.1770256320199192E-3</v>
      </c>
      <c r="N35" s="107">
        <v>3.1035032137376458E-2</v>
      </c>
      <c r="O35" s="107">
        <v>6.4406034435630713E-2</v>
      </c>
      <c r="P35" s="107">
        <v>5.1391343539311553E-2</v>
      </c>
      <c r="Q35" s="107">
        <v>5.372731370018935E-2</v>
      </c>
      <c r="R35" s="107">
        <v>5.7231268941506049E-2</v>
      </c>
      <c r="S35" s="107">
        <v>5.9567239102383845E-2</v>
      </c>
      <c r="T35" s="107">
        <v>7.1413944918264111E-2</v>
      </c>
      <c r="U35" s="107">
        <v>8.3761215768618183E-2</v>
      </c>
      <c r="V35" s="107">
        <v>9.694276167642861E-2</v>
      </c>
      <c r="W35" s="83"/>
      <c r="X35" s="83"/>
      <c r="Y35" s="107">
        <v>0.12889549637700709</v>
      </c>
      <c r="Z35" s="107">
        <v>5.3460345681803245E-2</v>
      </c>
      <c r="AA35" s="107">
        <v>8.0407430037643571E-2</v>
      </c>
      <c r="AB35" s="107">
        <v>0.14873455724331924</v>
      </c>
      <c r="AC35" s="107">
        <v>0.16134879611205932</v>
      </c>
      <c r="AD35" s="107">
        <v>9.1770256320199192E-3</v>
      </c>
      <c r="AE35" s="107">
        <v>4.0212057769396375E-2</v>
      </c>
      <c r="AF35" s="107">
        <v>0.10461809220502709</v>
      </c>
      <c r="AG35" s="107">
        <v>0.15600943574433865</v>
      </c>
      <c r="AH35" s="107">
        <v>5.372731370018935E-2</v>
      </c>
      <c r="AI35" s="107">
        <v>0.11095858264169539</v>
      </c>
      <c r="AJ35" s="107">
        <v>0.17052582174407924</v>
      </c>
      <c r="AK35" s="107">
        <v>0.24193976666234335</v>
      </c>
      <c r="AL35" s="107">
        <v>8.3761215768618183E-2</v>
      </c>
    </row>
    <row r="36" spans="2:38" x14ac:dyDescent="0.25">
      <c r="B36" s="83"/>
      <c r="C36" s="83"/>
      <c r="D36" s="83" t="s">
        <v>12</v>
      </c>
      <c r="E36" s="86" t="s">
        <v>269</v>
      </c>
      <c r="F36" s="83"/>
      <c r="G36" s="83"/>
      <c r="H36" s="107" t="e">
        <v>#REF!</v>
      </c>
      <c r="I36" s="107">
        <v>8.1592100619231583E-2</v>
      </c>
      <c r="J36" s="107">
        <v>6.3238049355191825E-2</v>
      </c>
      <c r="K36" s="107">
        <v>8.9634512173111011E-2</v>
      </c>
      <c r="L36" s="107">
        <v>2.8498835962709117E-2</v>
      </c>
      <c r="M36" s="107">
        <v>7.0079104826333935E-2</v>
      </c>
      <c r="N36" s="107">
        <v>5.3393603677206809E-2</v>
      </c>
      <c r="O36" s="107">
        <v>9.8945021814323866E-2</v>
      </c>
      <c r="P36" s="107">
        <v>6.1068934205805288E-2</v>
      </c>
      <c r="Q36" s="107">
        <v>5.1725053562294093E-2</v>
      </c>
      <c r="R36" s="107">
        <v>7.5084755171072076E-2</v>
      </c>
      <c r="S36" s="107">
        <v>0.11296084277959065</v>
      </c>
      <c r="T36" s="107">
        <v>7.9422985469845123E-2</v>
      </c>
      <c r="U36" s="107">
        <v>0.12297214346906693</v>
      </c>
      <c r="V36" s="107">
        <v>6.8744264734403759E-2</v>
      </c>
      <c r="W36" s="83"/>
      <c r="X36" s="83"/>
      <c r="Y36" s="107">
        <v>0.30129009424978853</v>
      </c>
      <c r="Z36" s="107">
        <v>8.1592100619231583E-2</v>
      </c>
      <c r="AA36" s="107">
        <v>0.14483014997442342</v>
      </c>
      <c r="AB36" s="107">
        <v>0.23446466214753442</v>
      </c>
      <c r="AC36" s="107">
        <v>0.27063882863884198</v>
      </c>
      <c r="AD36" s="107">
        <v>7.0079104826333935E-2</v>
      </c>
      <c r="AE36" s="107">
        <v>0.12347270850354074</v>
      </c>
      <c r="AF36" s="107">
        <v>0.18671075785873256</v>
      </c>
      <c r="AG36" s="107">
        <v>0.28348666452366988</v>
      </c>
      <c r="AH36" s="107">
        <v>5.1725053562294093E-2</v>
      </c>
      <c r="AI36" s="107">
        <v>0.12680980873336617</v>
      </c>
      <c r="AJ36" s="107">
        <v>0.23743468135207901</v>
      </c>
      <c r="AK36" s="107">
        <v>0.31685766682192412</v>
      </c>
      <c r="AL36" s="107">
        <v>0.12297214346906693</v>
      </c>
    </row>
    <row r="37" spans="2:38" x14ac:dyDescent="0.25">
      <c r="B37" s="83"/>
      <c r="C37" s="83"/>
      <c r="D37" s="83"/>
      <c r="E37" s="86"/>
      <c r="F37" s="83"/>
      <c r="G37" s="83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3"/>
      <c r="X37" s="83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x14ac:dyDescent="0.25">
      <c r="B38" s="83"/>
      <c r="C38" s="83"/>
      <c r="D38" s="153" t="s">
        <v>367</v>
      </c>
      <c r="E38" s="86"/>
      <c r="F38" s="83"/>
      <c r="G38" s="83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3"/>
      <c r="X38" s="83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s="83" customFormat="1" x14ac:dyDescent="0.25">
      <c r="D39" s="153" t="s">
        <v>369</v>
      </c>
      <c r="E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</row>
    <row r="40" spans="2:38" s="83" customFormat="1" hidden="1" x14ac:dyDescent="0.25">
      <c r="E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</row>
    <row r="41" spans="2:38" s="83" customFormat="1" hidden="1" x14ac:dyDescent="0.25">
      <c r="E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</row>
    <row r="42" spans="2:38" ht="12" hidden="1" customHeight="1" x14ac:dyDescent="0.25"/>
    <row r="43" spans="2:38" ht="12" hidden="1" customHeight="1" x14ac:dyDescent="0.25"/>
    <row r="44" spans="2:38" ht="12" hidden="1" customHeight="1" x14ac:dyDescent="0.25"/>
    <row r="45" spans="2:38" ht="12" hidden="1" customHeight="1" x14ac:dyDescent="0.25"/>
    <row r="46" spans="2:38" ht="12" hidden="1" customHeight="1" x14ac:dyDescent="0.25"/>
    <row r="47" spans="2:38" ht="12" hidden="1" customHeight="1" x14ac:dyDescent="0.25"/>
    <row r="48" spans="2:38" ht="12" hidden="1" customHeight="1" x14ac:dyDescent="0.25"/>
    <row r="49" ht="12" hidden="1" customHeight="1" x14ac:dyDescent="0.25"/>
    <row r="50" ht="12" hidden="1" customHeight="1" x14ac:dyDescent="0.25"/>
    <row r="51" ht="12" hidden="1" customHeight="1" x14ac:dyDescent="0.25"/>
    <row r="52" ht="12" hidden="1" customHeight="1" x14ac:dyDescent="0.25"/>
    <row r="53" ht="12" hidden="1" customHeight="1" x14ac:dyDescent="0.25"/>
    <row r="54" ht="12" hidden="1" customHeight="1" x14ac:dyDescent="0.25"/>
    <row r="55" ht="12" hidden="1" customHeight="1" x14ac:dyDescent="0.25"/>
    <row r="56" ht="12" hidden="1" customHeight="1" x14ac:dyDescent="0.25"/>
    <row r="57" ht="12" hidden="1" customHeight="1" x14ac:dyDescent="0.25"/>
    <row r="58" ht="12" hidden="1" customHeight="1" x14ac:dyDescent="0.25"/>
    <row r="59" ht="12" hidden="1" customHeight="1" x14ac:dyDescent="0.25"/>
    <row r="60" ht="12" hidden="1" customHeight="1" x14ac:dyDescent="0.25"/>
    <row r="61" ht="12" hidden="1" customHeight="1" x14ac:dyDescent="0.25"/>
    <row r="62" ht="12" hidden="1" customHeight="1" x14ac:dyDescent="0.25"/>
    <row r="63" ht="12" hidden="1" customHeight="1" x14ac:dyDescent="0.25"/>
    <row r="64" ht="12" hidden="1" customHeight="1" x14ac:dyDescent="0.25"/>
    <row r="65" ht="12" hidden="1" customHeight="1" x14ac:dyDescent="0.25"/>
    <row r="66" ht="12" hidden="1" customHeight="1" x14ac:dyDescent="0.25"/>
    <row r="67" ht="12" hidden="1" customHeight="1" x14ac:dyDescent="0.25"/>
    <row r="68" ht="12" hidden="1" customHeight="1" x14ac:dyDescent="0.25"/>
    <row r="69" ht="12" hidden="1" customHeight="1" x14ac:dyDescent="0.25"/>
    <row r="70" ht="12" hidden="1" customHeight="1" x14ac:dyDescent="0.25"/>
    <row r="71" ht="12" hidden="1" customHeight="1" x14ac:dyDescent="0.25"/>
    <row r="72" ht="12" hidden="1" customHeight="1" x14ac:dyDescent="0.25"/>
    <row r="73" ht="12" hidden="1" customHeight="1" x14ac:dyDescent="0.25"/>
    <row r="74" ht="12" hidden="1" customHeight="1" x14ac:dyDescent="0.25"/>
    <row r="75" ht="12" hidden="1" customHeight="1" x14ac:dyDescent="0.25"/>
    <row r="76" ht="12" hidden="1" customHeight="1" x14ac:dyDescent="0.25"/>
    <row r="77" ht="12" hidden="1" customHeight="1" x14ac:dyDescent="0.25"/>
    <row r="78" ht="12" hidden="1" customHeight="1" x14ac:dyDescent="0.25"/>
    <row r="79" ht="12" hidden="1" customHeight="1" x14ac:dyDescent="0.25"/>
    <row r="80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spans="5:38" ht="12" hidden="1" customHeight="1" x14ac:dyDescent="0.25"/>
    <row r="114" spans="5:38" ht="12" hidden="1" customHeight="1" x14ac:dyDescent="0.25"/>
    <row r="115" spans="5:38" ht="12" hidden="1" customHeight="1" x14ac:dyDescent="0.25"/>
    <row r="116" spans="5:38" ht="12" hidden="1" customHeight="1" x14ac:dyDescent="0.25"/>
    <row r="117" spans="5:38" ht="12" hidden="1" customHeight="1" x14ac:dyDescent="0.25"/>
    <row r="118" spans="5:38" ht="12" hidden="1" customHeight="1" x14ac:dyDescent="0.25"/>
    <row r="119" spans="5:38" s="83" customFormat="1" ht="12" hidden="1" customHeight="1" x14ac:dyDescent="0.25">
      <c r="E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</row>
  </sheetData>
  <pageMargins left="0.7" right="0.7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AX171"/>
  <sheetViews>
    <sheetView zoomScale="85" zoomScaleNormal="85" workbookViewId="0">
      <pane xSplit="6" ySplit="5" topLeftCell="H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3" customWidth="1"/>
    <col min="6" max="7" width="0.85546875" style="63" customWidth="1"/>
    <col min="8" max="21" width="9.140625" style="64" customWidth="1"/>
    <col min="22" max="23" width="2.7109375" style="63" customWidth="1"/>
    <col min="24" max="26" width="9.140625" style="64" hidden="1" customWidth="1" outlineLevel="1"/>
    <col min="27" max="27" width="9.140625" style="64" customWidth="1" collapsed="1"/>
    <col min="28" max="30" width="9.140625" style="64" hidden="1" customWidth="1" outlineLevel="1"/>
    <col min="31" max="31" width="9.140625" style="64" customWidth="1" collapsed="1"/>
    <col min="32" max="34" width="9.140625" style="64" hidden="1" customWidth="1" outlineLevel="1"/>
    <col min="35" max="35" width="9.140625" style="64" customWidth="1" collapsed="1"/>
    <col min="36" max="37" width="9.140625" style="64" customWidth="1"/>
    <col min="38" max="50" width="0" style="63" hidden="1" customWidth="1"/>
    <col min="51" max="16384" width="9.140625" style="63" hidden="1"/>
  </cols>
  <sheetData>
    <row r="1" spans="1:37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s="11" customFormat="1" ht="32.25" customHeight="1" x14ac:dyDescent="0.25">
      <c r="A2" s="10"/>
    </row>
    <row r="3" spans="1:37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</row>
    <row r="4" spans="1:37" ht="12" customHeight="1" x14ac:dyDescent="0.25">
      <c r="B4" s="67" t="s">
        <v>268</v>
      </c>
      <c r="C4" s="67"/>
      <c r="D4" s="66"/>
      <c r="E4" s="66"/>
      <c r="F4" s="66"/>
      <c r="G4" s="66"/>
      <c r="H4" s="68" t="s">
        <v>14</v>
      </c>
      <c r="I4" s="68" t="s">
        <v>204</v>
      </c>
      <c r="J4" s="68" t="s">
        <v>205</v>
      </c>
      <c r="K4" s="68" t="s">
        <v>206</v>
      </c>
      <c r="L4" s="68" t="s">
        <v>199</v>
      </c>
      <c r="M4" s="68" t="s">
        <v>201</v>
      </c>
      <c r="N4" s="68" t="s">
        <v>207</v>
      </c>
      <c r="O4" s="68" t="s">
        <v>249</v>
      </c>
      <c r="P4" s="68" t="s">
        <v>250</v>
      </c>
      <c r="Q4" s="68" t="s">
        <v>347</v>
      </c>
      <c r="R4" s="68" t="s">
        <v>348</v>
      </c>
      <c r="S4" s="68" t="s">
        <v>371</v>
      </c>
      <c r="T4" s="68" t="s">
        <v>376</v>
      </c>
      <c r="U4" s="68" t="s">
        <v>387</v>
      </c>
      <c r="V4" s="66"/>
      <c r="W4" s="66"/>
      <c r="X4" s="68" t="s">
        <v>14</v>
      </c>
      <c r="Y4" s="69" t="s">
        <v>15</v>
      </c>
      <c r="Z4" s="69" t="s">
        <v>16</v>
      </c>
      <c r="AA4" s="69">
        <v>2015</v>
      </c>
      <c r="AB4" s="68" t="s">
        <v>199</v>
      </c>
      <c r="AC4" s="69" t="s">
        <v>200</v>
      </c>
      <c r="AD4" s="68" t="s">
        <v>208</v>
      </c>
      <c r="AE4" s="69">
        <v>2016</v>
      </c>
      <c r="AF4" s="68" t="s">
        <v>250</v>
      </c>
      <c r="AG4" s="68" t="s">
        <v>349</v>
      </c>
      <c r="AH4" s="68" t="s">
        <v>350</v>
      </c>
      <c r="AI4" s="69">
        <v>2017</v>
      </c>
      <c r="AJ4" s="68" t="s">
        <v>376</v>
      </c>
      <c r="AK4" s="68" t="s">
        <v>388</v>
      </c>
    </row>
    <row r="5" spans="1:37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3"/>
      <c r="W5" s="83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</row>
    <row r="6" spans="1:37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3"/>
      <c r="W6" s="83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</row>
    <row r="7" spans="1:37" ht="12" customHeight="1" x14ac:dyDescent="0.25">
      <c r="B7" s="78" t="s">
        <v>281</v>
      </c>
      <c r="C7" s="70"/>
      <c r="D7" s="70"/>
      <c r="E7" s="70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0"/>
      <c r="W7" s="70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</row>
    <row r="8" spans="1:37" ht="5.0999999999999996" customHeight="1" x14ac:dyDescent="0.25">
      <c r="B8" s="83"/>
      <c r="C8" s="83"/>
      <c r="D8" s="83"/>
      <c r="E8" s="83"/>
      <c r="F8" s="83"/>
      <c r="G8" s="83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3"/>
      <c r="W8" s="83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</row>
    <row r="9" spans="1:37" x14ac:dyDescent="0.25">
      <c r="C9" s="79" t="s">
        <v>282</v>
      </c>
      <c r="D9" s="80"/>
      <c r="E9" s="96" t="s">
        <v>307</v>
      </c>
      <c r="F9" s="80"/>
      <c r="G9" s="80"/>
      <c r="H9" s="96">
        <f t="shared" ref="H9:U9" si="0">H11+H15+H23</f>
        <v>3957.765880255698</v>
      </c>
      <c r="I9" s="96">
        <f t="shared" si="0"/>
        <v>4011.5815560090496</v>
      </c>
      <c r="J9" s="96">
        <f t="shared" si="0"/>
        <v>4122.7592052488972</v>
      </c>
      <c r="K9" s="96">
        <f t="shared" si="0"/>
        <v>3736.8284797702968</v>
      </c>
      <c r="L9" s="96">
        <f t="shared" si="0"/>
        <v>4126.3027806553937</v>
      </c>
      <c r="M9" s="96">
        <f t="shared" si="0"/>
        <v>3943.6931355768975</v>
      </c>
      <c r="N9" s="96">
        <f t="shared" si="0"/>
        <v>4219.6336202472985</v>
      </c>
      <c r="O9" s="96">
        <f t="shared" si="0"/>
        <v>3635.1871179770524</v>
      </c>
      <c r="P9" s="96">
        <f t="shared" si="0"/>
        <v>3674.054396324349</v>
      </c>
      <c r="Q9" s="96">
        <f t="shared" si="0"/>
        <v>4195.1828839439495</v>
      </c>
      <c r="R9" s="96">
        <f t="shared" si="0"/>
        <v>4239.9636324377507</v>
      </c>
      <c r="S9" s="96">
        <f t="shared" si="0"/>
        <v>4360.143675093007</v>
      </c>
      <c r="T9" s="96">
        <f t="shared" si="0"/>
        <v>4146.4784743350001</v>
      </c>
      <c r="U9" s="96">
        <f t="shared" si="0"/>
        <v>4383.923600964552</v>
      </c>
      <c r="V9" s="79"/>
      <c r="W9" s="79"/>
      <c r="X9" s="96">
        <f>SUM($H9:H9)</f>
        <v>3957.765880255698</v>
      </c>
      <c r="Y9" s="96">
        <f>SUM($H9:I9)</f>
        <v>7969.3474362647476</v>
      </c>
      <c r="Z9" s="96">
        <f>SUM($H9:J9)</f>
        <v>12092.106641513645</v>
      </c>
      <c r="AA9" s="96">
        <f>SUM($H9:K9)</f>
        <v>15828.935121283941</v>
      </c>
      <c r="AB9" s="96">
        <f>SUM($L9:L9)</f>
        <v>4126.3027806553937</v>
      </c>
      <c r="AC9" s="96">
        <f>SUM($L9:M9)</f>
        <v>8069.9959162322912</v>
      </c>
      <c r="AD9" s="96">
        <f>SUM($L9:N9)</f>
        <v>12289.62953647959</v>
      </c>
      <c r="AE9" s="96">
        <f>SUM($L9:O9)</f>
        <v>15924.816654456641</v>
      </c>
      <c r="AF9" s="96">
        <f>SUM($P9:P9)</f>
        <v>3674.054396324349</v>
      </c>
      <c r="AG9" s="96">
        <f>SUM($P9:Q9)</f>
        <v>7869.2372802682985</v>
      </c>
      <c r="AH9" s="96">
        <f>SUM($P9:R9)</f>
        <v>12109.200912706048</v>
      </c>
      <c r="AI9" s="96">
        <f>SUM($P9:S9)</f>
        <v>16469.344587799056</v>
      </c>
      <c r="AJ9" s="96">
        <f>SUM($T9:T9)</f>
        <v>4146.4784743350001</v>
      </c>
      <c r="AK9" s="96">
        <f>SUM($T9:U9)</f>
        <v>8530.402075299553</v>
      </c>
    </row>
    <row r="10" spans="1:37" s="83" customFormat="1" ht="5.0999999999999996" customHeight="1" outlineLevel="1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</row>
    <row r="11" spans="1:37" outlineLevel="1" x14ac:dyDescent="0.25">
      <c r="B11" s="83"/>
      <c r="C11" s="83"/>
      <c r="D11" s="85" t="s">
        <v>279</v>
      </c>
      <c r="E11" s="89" t="s">
        <v>307</v>
      </c>
      <c r="F11" s="83"/>
      <c r="G11" s="83"/>
      <c r="H11" s="89">
        <f t="shared" ref="H11:U11" si="1">SUM(H12:H14)</f>
        <v>1625.5186227982983</v>
      </c>
      <c r="I11" s="89">
        <f t="shared" si="1"/>
        <v>1426.9450151082995</v>
      </c>
      <c r="J11" s="89">
        <f t="shared" si="1"/>
        <v>1362.1501874389483</v>
      </c>
      <c r="K11" s="89">
        <f t="shared" si="1"/>
        <v>1621.3220698855985</v>
      </c>
      <c r="L11" s="89">
        <f t="shared" si="1"/>
        <v>1556.2557608961456</v>
      </c>
      <c r="M11" s="89">
        <f t="shared" si="1"/>
        <v>1362.6679131597984</v>
      </c>
      <c r="N11" s="89">
        <f t="shared" si="1"/>
        <v>1442.9618648264006</v>
      </c>
      <c r="O11" s="89">
        <f t="shared" si="1"/>
        <v>1352.1676221094529</v>
      </c>
      <c r="P11" s="89">
        <f t="shared" si="1"/>
        <v>1235.9026230278994</v>
      </c>
      <c r="Q11" s="89">
        <f t="shared" si="1"/>
        <v>1256.5200017579505</v>
      </c>
      <c r="R11" s="89">
        <f t="shared" si="1"/>
        <v>1460.6455613706007</v>
      </c>
      <c r="S11" s="89">
        <f t="shared" si="1"/>
        <v>1756.8554611203585</v>
      </c>
      <c r="T11" s="89">
        <f t="shared" si="1"/>
        <v>1643.1873489298014</v>
      </c>
      <c r="U11" s="89">
        <f t="shared" si="1"/>
        <v>1650.9187646734015</v>
      </c>
      <c r="V11" s="85"/>
      <c r="W11" s="85"/>
      <c r="X11" s="89">
        <f>SUM($H11:H11)</f>
        <v>1625.5186227982983</v>
      </c>
      <c r="Y11" s="89">
        <f>SUM($H11:I11)</f>
        <v>3052.4636379065978</v>
      </c>
      <c r="Z11" s="89">
        <f>SUM($H11:J11)</f>
        <v>4414.6138253455465</v>
      </c>
      <c r="AA11" s="89">
        <f>SUM($H11:K11)</f>
        <v>6035.935895231145</v>
      </c>
      <c r="AB11" s="89">
        <f>SUM($L11:L11)</f>
        <v>1556.2557608961456</v>
      </c>
      <c r="AC11" s="89">
        <f>SUM($L11:M11)</f>
        <v>2918.923674055944</v>
      </c>
      <c r="AD11" s="89">
        <f>SUM($L11:N11)</f>
        <v>4361.8855388823449</v>
      </c>
      <c r="AE11" s="89">
        <f>SUM($L11:O11)</f>
        <v>5714.053160991798</v>
      </c>
      <c r="AF11" s="89">
        <f>SUM($P11:P11)</f>
        <v>1235.9026230278994</v>
      </c>
      <c r="AG11" s="89">
        <f>SUM($P11:Q11)</f>
        <v>2492.4226247858496</v>
      </c>
      <c r="AH11" s="89">
        <f>SUM($P11:R11)</f>
        <v>3953.0681861564503</v>
      </c>
      <c r="AI11" s="89">
        <f>SUM($P11:S11)</f>
        <v>5709.9236472768089</v>
      </c>
      <c r="AJ11" s="89">
        <f>SUM($T11:T11)</f>
        <v>1643.1873489298014</v>
      </c>
      <c r="AK11" s="89">
        <f>SUM($T11:U11)</f>
        <v>3294.1061136032031</v>
      </c>
    </row>
    <row r="12" spans="1:37" outlineLevel="2" x14ac:dyDescent="0.25">
      <c r="B12" s="83"/>
      <c r="C12" s="83"/>
      <c r="D12" s="102" t="s">
        <v>209</v>
      </c>
      <c r="E12" s="86" t="s">
        <v>307</v>
      </c>
      <c r="F12" s="83"/>
      <c r="G12" s="83"/>
      <c r="H12" s="86">
        <v>154.62864000000002</v>
      </c>
      <c r="I12" s="86">
        <v>120.19350499999999</v>
      </c>
      <c r="J12" s="86">
        <v>221.62259899999998</v>
      </c>
      <c r="K12" s="86">
        <v>152.820065</v>
      </c>
      <c r="L12" s="86">
        <v>134.584934</v>
      </c>
      <c r="M12" s="86">
        <v>83.864377999999988</v>
      </c>
      <c r="N12" s="86">
        <v>105.322378</v>
      </c>
      <c r="O12" s="86">
        <v>41.076400000000007</v>
      </c>
      <c r="P12" s="86">
        <v>54.10575</v>
      </c>
      <c r="Q12" s="86">
        <v>57.056750000000001</v>
      </c>
      <c r="R12" s="86">
        <v>176.28574600000002</v>
      </c>
      <c r="S12" s="86">
        <v>141.48294999999999</v>
      </c>
      <c r="T12" s="86">
        <v>258.17861999999997</v>
      </c>
      <c r="U12" s="86">
        <v>200.89639999999997</v>
      </c>
      <c r="V12" s="83"/>
      <c r="W12" s="83"/>
      <c r="X12" s="86">
        <f>SUM($H12:H12)</f>
        <v>154.62864000000002</v>
      </c>
      <c r="Y12" s="86">
        <f>SUM($H12:I12)</f>
        <v>274.82214499999998</v>
      </c>
      <c r="Z12" s="86">
        <f>SUM($H12:J12)</f>
        <v>496.44474399999996</v>
      </c>
      <c r="AA12" s="86">
        <f>SUM($H12:K12)</f>
        <v>649.26480900000001</v>
      </c>
      <c r="AB12" s="86">
        <f>SUM($L12:L12)</f>
        <v>134.584934</v>
      </c>
      <c r="AC12" s="86">
        <f>SUM($L12:M12)</f>
        <v>218.44931199999999</v>
      </c>
      <c r="AD12" s="86">
        <f>SUM($L12:N12)</f>
        <v>323.77168999999998</v>
      </c>
      <c r="AE12" s="86">
        <f>SUM($L12:O12)</f>
        <v>364.84808999999996</v>
      </c>
      <c r="AF12" s="86">
        <f>SUM($P12:P12)</f>
        <v>54.10575</v>
      </c>
      <c r="AG12" s="86">
        <f>SUM($P12:Q12)</f>
        <v>111.16249999999999</v>
      </c>
      <c r="AH12" s="86">
        <f>SUM($P12:R12)</f>
        <v>287.44824600000004</v>
      </c>
      <c r="AI12" s="86">
        <f>SUM($P12:S12)</f>
        <v>428.931196</v>
      </c>
      <c r="AJ12" s="86">
        <f>SUM($T12:T12)</f>
        <v>258.17861999999997</v>
      </c>
      <c r="AK12" s="86">
        <f>SUM($T12:U12)</f>
        <v>459.07501999999994</v>
      </c>
    </row>
    <row r="13" spans="1:37" outlineLevel="2" x14ac:dyDescent="0.25">
      <c r="B13" s="83"/>
      <c r="C13" s="83"/>
      <c r="D13" s="102" t="s">
        <v>216</v>
      </c>
      <c r="E13" s="86" t="s">
        <v>307</v>
      </c>
      <c r="F13" s="83"/>
      <c r="G13" s="83"/>
      <c r="H13" s="86">
        <v>1418.4938587982981</v>
      </c>
      <c r="I13" s="86">
        <v>1234.7378061082995</v>
      </c>
      <c r="J13" s="86">
        <v>1096.2618604389481</v>
      </c>
      <c r="K13" s="86">
        <v>1351.0060048855985</v>
      </c>
      <c r="L13" s="86">
        <v>1312.6798928961452</v>
      </c>
      <c r="M13" s="86">
        <v>1109.8073291597984</v>
      </c>
      <c r="N13" s="86">
        <v>1144.8620358264004</v>
      </c>
      <c r="O13" s="86">
        <v>1170.016949109453</v>
      </c>
      <c r="P13" s="86">
        <v>1121.9184870278993</v>
      </c>
      <c r="Q13" s="86">
        <v>973.83290575795024</v>
      </c>
      <c r="R13" s="86">
        <v>1136.3400453706006</v>
      </c>
      <c r="S13" s="86">
        <v>1363.1821031203576</v>
      </c>
      <c r="T13" s="86">
        <v>1170.1458089298012</v>
      </c>
      <c r="U13" s="86">
        <v>1293.2796126734011</v>
      </c>
      <c r="V13" s="83"/>
      <c r="W13" s="83"/>
      <c r="X13" s="86">
        <f>SUM($H13:H13)</f>
        <v>1418.4938587982981</v>
      </c>
      <c r="Y13" s="86">
        <f>SUM($H13:I13)</f>
        <v>2653.2316649065979</v>
      </c>
      <c r="Z13" s="86">
        <f>SUM($H13:J13)</f>
        <v>3749.493525345546</v>
      </c>
      <c r="AA13" s="86">
        <f>SUM($H13:K13)</f>
        <v>5100.4995302311445</v>
      </c>
      <c r="AB13" s="86">
        <f>SUM($L13:L13)</f>
        <v>1312.6798928961452</v>
      </c>
      <c r="AC13" s="86">
        <f>SUM($L13:M13)</f>
        <v>2422.4872220559437</v>
      </c>
      <c r="AD13" s="86">
        <f>SUM($L13:N13)</f>
        <v>3567.3492578823443</v>
      </c>
      <c r="AE13" s="86">
        <f>SUM($L13:O13)</f>
        <v>4737.3662069917973</v>
      </c>
      <c r="AF13" s="86">
        <f>SUM($P13:P13)</f>
        <v>1121.9184870278993</v>
      </c>
      <c r="AG13" s="86">
        <f>SUM($P13:Q13)</f>
        <v>2095.7513927858495</v>
      </c>
      <c r="AH13" s="86">
        <f>SUM($P13:R13)</f>
        <v>3232.0914381564498</v>
      </c>
      <c r="AI13" s="86">
        <f>SUM($P13:S13)</f>
        <v>4595.273541276807</v>
      </c>
      <c r="AJ13" s="86">
        <f>SUM($T13:T13)</f>
        <v>1170.1458089298012</v>
      </c>
      <c r="AK13" s="86">
        <f>SUM($T13:U13)</f>
        <v>2463.4254216032023</v>
      </c>
    </row>
    <row r="14" spans="1:37" outlineLevel="2" x14ac:dyDescent="0.25">
      <c r="B14" s="83"/>
      <c r="C14" s="83"/>
      <c r="D14" s="102" t="s">
        <v>262</v>
      </c>
      <c r="E14" s="86" t="s">
        <v>307</v>
      </c>
      <c r="F14" s="83"/>
      <c r="G14" s="83"/>
      <c r="H14" s="86">
        <v>52.396123999999993</v>
      </c>
      <c r="I14" s="86">
        <v>72.013704000000018</v>
      </c>
      <c r="J14" s="86">
        <v>44.265728000000003</v>
      </c>
      <c r="K14" s="86">
        <v>117.496</v>
      </c>
      <c r="L14" s="86">
        <v>108.99093400000032</v>
      </c>
      <c r="M14" s="86">
        <v>168.99620599999992</v>
      </c>
      <c r="N14" s="86">
        <v>192.77745100000016</v>
      </c>
      <c r="O14" s="86">
        <v>141.07427299999998</v>
      </c>
      <c r="P14" s="86">
        <v>59.87838600000002</v>
      </c>
      <c r="Q14" s="86">
        <v>225.63034600000015</v>
      </c>
      <c r="R14" s="86">
        <v>148.01977000000022</v>
      </c>
      <c r="S14" s="86">
        <v>252.19040800000082</v>
      </c>
      <c r="T14" s="86">
        <v>214.8629200000002</v>
      </c>
      <c r="U14" s="86">
        <v>156.74275200000034</v>
      </c>
      <c r="V14" s="83"/>
      <c r="W14" s="83"/>
      <c r="X14" s="86">
        <f>SUM($H14:H14)</f>
        <v>52.396123999999993</v>
      </c>
      <c r="Y14" s="86">
        <f>SUM($H14:I14)</f>
        <v>124.409828</v>
      </c>
      <c r="Z14" s="86">
        <f>SUM($H14:J14)</f>
        <v>168.675556</v>
      </c>
      <c r="AA14" s="86">
        <f>SUM($H14:K14)</f>
        <v>286.17155600000001</v>
      </c>
      <c r="AB14" s="86">
        <f>SUM($L14:L14)</f>
        <v>108.99093400000032</v>
      </c>
      <c r="AC14" s="86">
        <f>SUM($L14:M14)</f>
        <v>277.98714000000024</v>
      </c>
      <c r="AD14" s="86">
        <f>SUM($L14:N14)</f>
        <v>470.76459100000039</v>
      </c>
      <c r="AE14" s="86">
        <f>SUM($L14:O14)</f>
        <v>611.8388640000004</v>
      </c>
      <c r="AF14" s="86">
        <f>SUM($P14:P14)</f>
        <v>59.87838600000002</v>
      </c>
      <c r="AG14" s="86">
        <f>SUM($P14:Q14)</f>
        <v>285.50873200000018</v>
      </c>
      <c r="AH14" s="86">
        <f>SUM($P14:R14)</f>
        <v>433.5285020000004</v>
      </c>
      <c r="AI14" s="86">
        <f>SUM($P14:S14)</f>
        <v>685.71891000000119</v>
      </c>
      <c r="AJ14" s="86">
        <f>SUM($T14:T14)</f>
        <v>214.8629200000002</v>
      </c>
      <c r="AK14" s="86">
        <f>SUM($T14:U14)</f>
        <v>371.60567200000054</v>
      </c>
    </row>
    <row r="15" spans="1:37" outlineLevel="1" x14ac:dyDescent="0.25">
      <c r="B15" s="83"/>
      <c r="C15" s="83"/>
      <c r="D15" s="85" t="s">
        <v>280</v>
      </c>
      <c r="E15" s="89" t="s">
        <v>307</v>
      </c>
      <c r="F15" s="83"/>
      <c r="G15" s="83"/>
      <c r="H15" s="89">
        <f t="shared" ref="H15:U15" si="2">SUM(H16:H22)</f>
        <v>1816.2941484573998</v>
      </c>
      <c r="I15" s="89">
        <f t="shared" si="2"/>
        <v>1981.7614199007498</v>
      </c>
      <c r="J15" s="89">
        <f t="shared" si="2"/>
        <v>2167.0309648099492</v>
      </c>
      <c r="K15" s="89">
        <f t="shared" si="2"/>
        <v>1738.9276268846984</v>
      </c>
      <c r="L15" s="89">
        <f t="shared" si="2"/>
        <v>2054.1693187592482</v>
      </c>
      <c r="M15" s="89">
        <f t="shared" si="2"/>
        <v>2114.5664384170991</v>
      </c>
      <c r="N15" s="89">
        <f t="shared" si="2"/>
        <v>2100.7231044208979</v>
      </c>
      <c r="O15" s="89">
        <f t="shared" si="2"/>
        <v>1745.9453178675992</v>
      </c>
      <c r="P15" s="89">
        <f t="shared" si="2"/>
        <v>2024.9581112964493</v>
      </c>
      <c r="Q15" s="89">
        <f t="shared" si="2"/>
        <v>2229.0965811859987</v>
      </c>
      <c r="R15" s="89">
        <f t="shared" si="2"/>
        <v>2190.7525487721496</v>
      </c>
      <c r="S15" s="89">
        <f t="shared" si="2"/>
        <v>2037.8982579726485</v>
      </c>
      <c r="T15" s="89">
        <f t="shared" si="2"/>
        <v>1947.7675494051991</v>
      </c>
      <c r="U15" s="89">
        <f t="shared" si="2"/>
        <v>2250.9233022911508</v>
      </c>
      <c r="V15" s="85"/>
      <c r="W15" s="85"/>
      <c r="X15" s="89">
        <f>SUM($H15:H15)</f>
        <v>1816.2941484573998</v>
      </c>
      <c r="Y15" s="89">
        <f>SUM($H15:I15)</f>
        <v>3798.0555683581497</v>
      </c>
      <c r="Z15" s="89">
        <f>SUM($H15:J15)</f>
        <v>5965.0865331680989</v>
      </c>
      <c r="AA15" s="89">
        <f>SUM($H15:K15)</f>
        <v>7704.0141600527968</v>
      </c>
      <c r="AB15" s="89">
        <f>SUM($L15:L15)</f>
        <v>2054.1693187592482</v>
      </c>
      <c r="AC15" s="89">
        <f>SUM($L15:M15)</f>
        <v>4168.7357571763478</v>
      </c>
      <c r="AD15" s="89">
        <f>SUM($L15:N15)</f>
        <v>6269.4588615972461</v>
      </c>
      <c r="AE15" s="89">
        <f>SUM($L15:O15)</f>
        <v>8015.4041794648456</v>
      </c>
      <c r="AF15" s="89">
        <f>SUM($P15:P15)</f>
        <v>2024.9581112964493</v>
      </c>
      <c r="AG15" s="89">
        <f>SUM($P15:Q15)</f>
        <v>4254.0546924824484</v>
      </c>
      <c r="AH15" s="89">
        <f>SUM($P15:R15)</f>
        <v>6444.807241254598</v>
      </c>
      <c r="AI15" s="89">
        <f>SUM($P15:S15)</f>
        <v>8482.705499227246</v>
      </c>
      <c r="AJ15" s="89">
        <f>SUM($T15:T15)</f>
        <v>1947.7675494051991</v>
      </c>
      <c r="AK15" s="89">
        <f>SUM($T15:U15)</f>
        <v>4198.6908516963504</v>
      </c>
    </row>
    <row r="16" spans="1:37" outlineLevel="2" x14ac:dyDescent="0.25">
      <c r="B16" s="83"/>
      <c r="C16" s="83"/>
      <c r="D16" s="102" t="s">
        <v>267</v>
      </c>
      <c r="E16" s="86" t="s">
        <v>307</v>
      </c>
      <c r="F16" s="83"/>
      <c r="G16" s="83"/>
      <c r="H16" s="86">
        <v>108.57015099999998</v>
      </c>
      <c r="I16" s="86">
        <v>120.974886</v>
      </c>
      <c r="J16" s="86">
        <v>94.268202000000002</v>
      </c>
      <c r="K16" s="86">
        <v>111.19446399999998</v>
      </c>
      <c r="L16" s="86">
        <v>121.30112700000001</v>
      </c>
      <c r="M16" s="86">
        <v>141.22184099999998</v>
      </c>
      <c r="N16" s="86">
        <v>96.864962999999918</v>
      </c>
      <c r="O16" s="86">
        <v>121.42706599999985</v>
      </c>
      <c r="P16" s="86">
        <v>134.14877799999977</v>
      </c>
      <c r="Q16" s="86">
        <v>112.22410099999989</v>
      </c>
      <c r="R16" s="86">
        <v>106.80012199999999</v>
      </c>
      <c r="S16" s="86">
        <v>122.0625269999999</v>
      </c>
      <c r="T16" s="86">
        <v>141.72891899999985</v>
      </c>
      <c r="U16" s="86">
        <v>136.72214699999984</v>
      </c>
      <c r="V16" s="83"/>
      <c r="W16" s="83"/>
      <c r="X16" s="86">
        <f>SUM($H16:H16)</f>
        <v>108.57015099999998</v>
      </c>
      <c r="Y16" s="86">
        <f>SUM($H16:I16)</f>
        <v>229.54503699999998</v>
      </c>
      <c r="Z16" s="86">
        <f>SUM($H16:J16)</f>
        <v>323.81323899999995</v>
      </c>
      <c r="AA16" s="86">
        <f>SUM($H16:K16)</f>
        <v>435.00770299999994</v>
      </c>
      <c r="AB16" s="86">
        <f>SUM($L16:L16)</f>
        <v>121.30112700000001</v>
      </c>
      <c r="AC16" s="86">
        <f>SUM($L16:M16)</f>
        <v>262.52296799999999</v>
      </c>
      <c r="AD16" s="86">
        <f>SUM($L16:N16)</f>
        <v>359.38793099999992</v>
      </c>
      <c r="AE16" s="86">
        <f>SUM($L16:O16)</f>
        <v>480.81499699999978</v>
      </c>
      <c r="AF16" s="86">
        <f>SUM($P16:P16)</f>
        <v>134.14877799999977</v>
      </c>
      <c r="AG16" s="86">
        <f>SUM($P16:Q16)</f>
        <v>246.37287899999967</v>
      </c>
      <c r="AH16" s="86">
        <f>SUM($P16:R16)</f>
        <v>353.17300099999966</v>
      </c>
      <c r="AI16" s="86">
        <f>SUM($P16:S16)</f>
        <v>475.23552799999959</v>
      </c>
      <c r="AJ16" s="86">
        <f>SUM($T16:T16)</f>
        <v>141.72891899999985</v>
      </c>
      <c r="AK16" s="86">
        <f>SUM($T16:U16)</f>
        <v>278.45106599999968</v>
      </c>
    </row>
    <row r="17" spans="1:37" s="65" customFormat="1" ht="12" customHeight="1" outlineLevel="2" x14ac:dyDescent="0.25">
      <c r="A17" s="84"/>
      <c r="B17" s="84"/>
      <c r="C17" s="84"/>
      <c r="D17" s="102" t="s">
        <v>253</v>
      </c>
      <c r="E17" s="86" t="s">
        <v>307</v>
      </c>
      <c r="F17" s="84"/>
      <c r="G17" s="84"/>
      <c r="H17" s="86">
        <v>793.40260177870005</v>
      </c>
      <c r="I17" s="86">
        <v>908.27663059250006</v>
      </c>
      <c r="J17" s="86">
        <v>990.11287367049988</v>
      </c>
      <c r="K17" s="86">
        <v>754.01949934354866</v>
      </c>
      <c r="L17" s="86">
        <v>989.63752779954893</v>
      </c>
      <c r="M17" s="86">
        <v>895.77861702795008</v>
      </c>
      <c r="N17" s="86">
        <v>940.12385978144891</v>
      </c>
      <c r="O17" s="86">
        <v>716.70154799474972</v>
      </c>
      <c r="P17" s="86">
        <v>962.32371807610002</v>
      </c>
      <c r="Q17" s="86">
        <v>1045.7454388626998</v>
      </c>
      <c r="R17" s="86">
        <v>979.3407717278501</v>
      </c>
      <c r="S17" s="86">
        <v>901.02839452104854</v>
      </c>
      <c r="T17" s="86">
        <v>833.32208804799961</v>
      </c>
      <c r="U17" s="86">
        <v>1035.7657003104014</v>
      </c>
      <c r="V17" s="84"/>
      <c r="W17" s="84"/>
      <c r="X17" s="86">
        <f>SUM($H17:H17)</f>
        <v>793.40260177870005</v>
      </c>
      <c r="Y17" s="86">
        <f>SUM($H17:I17)</f>
        <v>1701.6792323712002</v>
      </c>
      <c r="Z17" s="86">
        <f>SUM($H17:J17)</f>
        <v>2691.7921060417002</v>
      </c>
      <c r="AA17" s="86">
        <f>SUM($H17:K17)</f>
        <v>3445.8116053852491</v>
      </c>
      <c r="AB17" s="86">
        <f>SUM($L17:L17)</f>
        <v>989.63752779954893</v>
      </c>
      <c r="AC17" s="86">
        <f>SUM($L17:M17)</f>
        <v>1885.416144827499</v>
      </c>
      <c r="AD17" s="86">
        <f>SUM($L17:N17)</f>
        <v>2825.540004608948</v>
      </c>
      <c r="AE17" s="86">
        <f>SUM($L17:O17)</f>
        <v>3542.2415526036975</v>
      </c>
      <c r="AF17" s="86">
        <f>SUM($P17:P17)</f>
        <v>962.32371807610002</v>
      </c>
      <c r="AG17" s="86">
        <f>SUM($P17:Q17)</f>
        <v>2008.0691569387998</v>
      </c>
      <c r="AH17" s="86">
        <f>SUM($P17:R17)</f>
        <v>2987.4099286666496</v>
      </c>
      <c r="AI17" s="86">
        <f>SUM($P17:S17)</f>
        <v>3888.4383231876982</v>
      </c>
      <c r="AJ17" s="86">
        <f>SUM($T17:T17)</f>
        <v>833.32208804799961</v>
      </c>
      <c r="AK17" s="86">
        <f>SUM($T17:U17)</f>
        <v>1869.087788358401</v>
      </c>
    </row>
    <row r="18" spans="1:37" s="65" customFormat="1" ht="12" customHeight="1" outlineLevel="2" x14ac:dyDescent="0.25">
      <c r="A18" s="84"/>
      <c r="B18" s="84"/>
      <c r="C18" s="84"/>
      <c r="D18" s="102" t="s">
        <v>254</v>
      </c>
      <c r="E18" s="86" t="s">
        <v>307</v>
      </c>
      <c r="F18" s="84"/>
      <c r="G18" s="84"/>
      <c r="H18" s="86">
        <v>471.87630712190003</v>
      </c>
      <c r="I18" s="86">
        <v>494.43514127855002</v>
      </c>
      <c r="J18" s="86">
        <v>538.70599835354983</v>
      </c>
      <c r="K18" s="86">
        <v>434.6338750563001</v>
      </c>
      <c r="L18" s="86">
        <v>527.89619288729989</v>
      </c>
      <c r="M18" s="86">
        <v>554.98466879149987</v>
      </c>
      <c r="N18" s="86">
        <v>527.36610534814963</v>
      </c>
      <c r="O18" s="86">
        <v>413.27177100289975</v>
      </c>
      <c r="P18" s="86">
        <v>460.31465370824986</v>
      </c>
      <c r="Q18" s="86">
        <v>515.00387361439982</v>
      </c>
      <c r="R18" s="86">
        <v>488.62809733649976</v>
      </c>
      <c r="S18" s="86">
        <v>476.28847596544983</v>
      </c>
      <c r="T18" s="86">
        <v>441.11230197114969</v>
      </c>
      <c r="U18" s="86">
        <v>490.58796759224992</v>
      </c>
      <c r="V18" s="84"/>
      <c r="W18" s="84"/>
      <c r="X18" s="86">
        <f>SUM($H18:H18)</f>
        <v>471.87630712190003</v>
      </c>
      <c r="Y18" s="86">
        <f>SUM($H18:I18)</f>
        <v>966.31144840044999</v>
      </c>
      <c r="Z18" s="86">
        <f>SUM($H18:J18)</f>
        <v>1505.0174467539998</v>
      </c>
      <c r="AA18" s="86">
        <f>SUM($H18:K18)</f>
        <v>1939.6513218103</v>
      </c>
      <c r="AB18" s="86">
        <f>SUM($L18:L18)</f>
        <v>527.89619288729989</v>
      </c>
      <c r="AC18" s="86">
        <f>SUM($L18:M18)</f>
        <v>1082.8808616787996</v>
      </c>
      <c r="AD18" s="86">
        <f>SUM($L18:N18)</f>
        <v>1610.2469670269493</v>
      </c>
      <c r="AE18" s="86">
        <f>SUM($L18:O18)</f>
        <v>2023.5187380298489</v>
      </c>
      <c r="AF18" s="86">
        <f>SUM($P18:P18)</f>
        <v>460.31465370824986</v>
      </c>
      <c r="AG18" s="86">
        <f>SUM($P18:Q18)</f>
        <v>975.31852732264974</v>
      </c>
      <c r="AH18" s="86">
        <f>SUM($P18:R18)</f>
        <v>1463.9466246591496</v>
      </c>
      <c r="AI18" s="86">
        <f>SUM($P18:S18)</f>
        <v>1940.2351006245995</v>
      </c>
      <c r="AJ18" s="86">
        <f>SUM($T18:T18)</f>
        <v>441.11230197114969</v>
      </c>
      <c r="AK18" s="86">
        <f>SUM($T18:U18)</f>
        <v>931.70026956339962</v>
      </c>
    </row>
    <row r="19" spans="1:37" s="65" customFormat="1" ht="12" customHeight="1" outlineLevel="2" x14ac:dyDescent="0.25">
      <c r="A19" s="84"/>
      <c r="B19" s="84"/>
      <c r="C19" s="84"/>
      <c r="D19" s="102" t="s">
        <v>255</v>
      </c>
      <c r="E19" s="86" t="s">
        <v>307</v>
      </c>
      <c r="F19" s="84"/>
      <c r="G19" s="84"/>
      <c r="H19" s="86">
        <v>236.02762255679991</v>
      </c>
      <c r="I19" s="86">
        <v>225.02068302969988</v>
      </c>
      <c r="J19" s="86">
        <v>297.07447978589971</v>
      </c>
      <c r="K19" s="86">
        <v>217.89104848484982</v>
      </c>
      <c r="L19" s="86">
        <v>193.81071507239989</v>
      </c>
      <c r="M19" s="86">
        <v>266.77813459764968</v>
      </c>
      <c r="N19" s="86">
        <v>263.84146829129963</v>
      </c>
      <c r="O19" s="86">
        <v>254.67700486994971</v>
      </c>
      <c r="P19" s="86">
        <v>255.59495451209983</v>
      </c>
      <c r="Q19" s="86">
        <v>300.24211670889991</v>
      </c>
      <c r="R19" s="86">
        <v>358.15119570779984</v>
      </c>
      <c r="S19" s="86">
        <v>302.15703548614999</v>
      </c>
      <c r="T19" s="86">
        <v>305.23942538604996</v>
      </c>
      <c r="U19" s="86">
        <v>336.36717938849995</v>
      </c>
      <c r="V19" s="84"/>
      <c r="W19" s="84"/>
      <c r="X19" s="86">
        <f>SUM($H19:H19)</f>
        <v>236.02762255679991</v>
      </c>
      <c r="Y19" s="86">
        <f>SUM($H19:I19)</f>
        <v>461.04830558649979</v>
      </c>
      <c r="Z19" s="86">
        <f>SUM($H19:J19)</f>
        <v>758.12278537239945</v>
      </c>
      <c r="AA19" s="86">
        <f>SUM($H19:K19)</f>
        <v>976.01383385724921</v>
      </c>
      <c r="AB19" s="86">
        <f>SUM($L19:L19)</f>
        <v>193.81071507239989</v>
      </c>
      <c r="AC19" s="86">
        <f>SUM($L19:M19)</f>
        <v>460.58884967004957</v>
      </c>
      <c r="AD19" s="86">
        <f>SUM($L19:N19)</f>
        <v>724.43031796134915</v>
      </c>
      <c r="AE19" s="86">
        <f>SUM($L19:O19)</f>
        <v>979.10732283129892</v>
      </c>
      <c r="AF19" s="86">
        <f>SUM($P19:P19)</f>
        <v>255.59495451209983</v>
      </c>
      <c r="AG19" s="86">
        <f>SUM($P19:Q19)</f>
        <v>555.83707122099975</v>
      </c>
      <c r="AH19" s="86">
        <f>SUM($P19:R19)</f>
        <v>913.98826692879959</v>
      </c>
      <c r="AI19" s="86">
        <f>SUM($P19:S19)</f>
        <v>1216.1453024149496</v>
      </c>
      <c r="AJ19" s="86">
        <f>SUM($T19:T19)</f>
        <v>305.23942538604996</v>
      </c>
      <c r="AK19" s="86">
        <f>SUM($T19:U19)</f>
        <v>641.60660477454985</v>
      </c>
    </row>
    <row r="20" spans="1:37" s="65" customFormat="1" ht="12" customHeight="1" outlineLevel="2" x14ac:dyDescent="0.25">
      <c r="A20" s="84"/>
      <c r="B20" s="84"/>
      <c r="C20" s="84"/>
      <c r="D20" s="102" t="s">
        <v>256</v>
      </c>
      <c r="E20" s="86" t="s">
        <v>307</v>
      </c>
      <c r="F20" s="84"/>
      <c r="G20" s="84"/>
      <c r="H20" s="86">
        <v>88.69156000000001</v>
      </c>
      <c r="I20" s="86">
        <v>91.007969999999872</v>
      </c>
      <c r="J20" s="86">
        <v>111.40560999999975</v>
      </c>
      <c r="K20" s="86">
        <v>83.84460499999993</v>
      </c>
      <c r="L20" s="86">
        <v>91.270189999999843</v>
      </c>
      <c r="M20" s="86">
        <v>118.73580199999979</v>
      </c>
      <c r="N20" s="86">
        <v>137.91984699999989</v>
      </c>
      <c r="O20" s="86">
        <v>111.516029</v>
      </c>
      <c r="P20" s="86">
        <v>74.784224000000066</v>
      </c>
      <c r="Q20" s="86">
        <v>102.17222999999993</v>
      </c>
      <c r="R20" s="86">
        <v>132.58834999999999</v>
      </c>
      <c r="S20" s="86">
        <v>96.364889999999946</v>
      </c>
      <c r="T20" s="86">
        <v>86.709264999999903</v>
      </c>
      <c r="U20" s="86">
        <v>101.32657999999995</v>
      </c>
      <c r="V20" s="84"/>
      <c r="W20" s="84"/>
      <c r="X20" s="86">
        <f>SUM($H20:H20)</f>
        <v>88.69156000000001</v>
      </c>
      <c r="Y20" s="86">
        <f>SUM($H20:I20)</f>
        <v>179.69952999999987</v>
      </c>
      <c r="Z20" s="86">
        <f>SUM($H20:J20)</f>
        <v>291.10513999999961</v>
      </c>
      <c r="AA20" s="86">
        <f>SUM($H20:K20)</f>
        <v>374.94974499999955</v>
      </c>
      <c r="AB20" s="86">
        <f>SUM($L20:L20)</f>
        <v>91.270189999999843</v>
      </c>
      <c r="AC20" s="86">
        <f>SUM($L20:M20)</f>
        <v>210.00599199999965</v>
      </c>
      <c r="AD20" s="86">
        <f>SUM($L20:N20)</f>
        <v>347.92583899999954</v>
      </c>
      <c r="AE20" s="86">
        <f>SUM($L20:O20)</f>
        <v>459.44186799999954</v>
      </c>
      <c r="AF20" s="86">
        <f>SUM($P20:P20)</f>
        <v>74.784224000000066</v>
      </c>
      <c r="AG20" s="86">
        <f>SUM($P20:Q20)</f>
        <v>176.95645400000001</v>
      </c>
      <c r="AH20" s="86">
        <f>SUM($P20:R20)</f>
        <v>309.544804</v>
      </c>
      <c r="AI20" s="86">
        <f>SUM($P20:S20)</f>
        <v>405.90969399999994</v>
      </c>
      <c r="AJ20" s="86">
        <f>SUM($T20:T20)</f>
        <v>86.709264999999903</v>
      </c>
      <c r="AK20" s="86">
        <f>SUM($T20:U20)</f>
        <v>188.03584499999985</v>
      </c>
    </row>
    <row r="21" spans="1:37" s="65" customFormat="1" ht="12" customHeight="1" outlineLevel="2" x14ac:dyDescent="0.25">
      <c r="A21" s="84"/>
      <c r="B21" s="84"/>
      <c r="C21" s="84"/>
      <c r="D21" s="102" t="s">
        <v>257</v>
      </c>
      <c r="E21" s="86" t="s">
        <v>307</v>
      </c>
      <c r="F21" s="84"/>
      <c r="G21" s="84"/>
      <c r="H21" s="86">
        <v>54.146259999999998</v>
      </c>
      <c r="I21" s="86">
        <v>71.266759999999991</v>
      </c>
      <c r="J21" s="86">
        <v>66.923980000000014</v>
      </c>
      <c r="K21" s="86">
        <v>63.644349999999967</v>
      </c>
      <c r="L21" s="86">
        <v>58.07859000000002</v>
      </c>
      <c r="M21" s="86">
        <v>73.250149999999991</v>
      </c>
      <c r="N21" s="86">
        <v>79.227289999999982</v>
      </c>
      <c r="O21" s="86">
        <v>74.717159999999964</v>
      </c>
      <c r="P21" s="86">
        <v>81.798109999999994</v>
      </c>
      <c r="Q21" s="86">
        <v>87.239362</v>
      </c>
      <c r="R21" s="86">
        <v>61.973980000000012</v>
      </c>
      <c r="S21" s="86">
        <v>68.093180000000004</v>
      </c>
      <c r="T21" s="86">
        <v>71.996420000000015</v>
      </c>
      <c r="U21" s="86">
        <v>77.193609999999993</v>
      </c>
      <c r="V21" s="84"/>
      <c r="W21" s="84"/>
      <c r="X21" s="86">
        <f>SUM($H21:H21)</f>
        <v>54.146259999999998</v>
      </c>
      <c r="Y21" s="86">
        <f>SUM($H21:I21)</f>
        <v>125.41301999999999</v>
      </c>
      <c r="Z21" s="86">
        <f>SUM($H21:J21)</f>
        <v>192.33699999999999</v>
      </c>
      <c r="AA21" s="86">
        <f>SUM($H21:K21)</f>
        <v>255.98134999999996</v>
      </c>
      <c r="AB21" s="86">
        <f>SUM($L21:L21)</f>
        <v>58.07859000000002</v>
      </c>
      <c r="AC21" s="86">
        <f>SUM($L21:M21)</f>
        <v>131.32874000000001</v>
      </c>
      <c r="AD21" s="86">
        <f>SUM($L21:N21)</f>
        <v>210.55602999999999</v>
      </c>
      <c r="AE21" s="86">
        <f>SUM($L21:O21)</f>
        <v>285.27318999999994</v>
      </c>
      <c r="AF21" s="86">
        <f>SUM($P21:P21)</f>
        <v>81.798109999999994</v>
      </c>
      <c r="AG21" s="86">
        <f>SUM($P21:Q21)</f>
        <v>169.03747199999998</v>
      </c>
      <c r="AH21" s="86">
        <f>SUM($P21:R21)</f>
        <v>231.01145199999999</v>
      </c>
      <c r="AI21" s="86">
        <f>SUM($P21:S21)</f>
        <v>299.10463199999998</v>
      </c>
      <c r="AJ21" s="86">
        <f>SUM($T21:T21)</f>
        <v>71.996420000000015</v>
      </c>
      <c r="AK21" s="86">
        <f>SUM($T21:U21)</f>
        <v>149.19003000000001</v>
      </c>
    </row>
    <row r="22" spans="1:37" s="65" customFormat="1" ht="12" customHeight="1" outlineLevel="2" x14ac:dyDescent="0.25">
      <c r="A22" s="84"/>
      <c r="B22" s="84"/>
      <c r="C22" s="84"/>
      <c r="D22" s="102" t="s">
        <v>258</v>
      </c>
      <c r="E22" s="86" t="s">
        <v>307</v>
      </c>
      <c r="F22" s="84"/>
      <c r="G22" s="84"/>
      <c r="H22" s="86">
        <v>63.579646000000011</v>
      </c>
      <c r="I22" s="86">
        <v>70.779348999999996</v>
      </c>
      <c r="J22" s="86">
        <v>68.539821000000003</v>
      </c>
      <c r="K22" s="86">
        <v>73.699784999999991</v>
      </c>
      <c r="L22" s="86">
        <v>72.174976000000001</v>
      </c>
      <c r="M22" s="86">
        <v>63.817225000000001</v>
      </c>
      <c r="N22" s="86">
        <v>55.379571000000006</v>
      </c>
      <c r="O22" s="86">
        <v>53.634738999999996</v>
      </c>
      <c r="P22" s="86">
        <v>55.993673000000001</v>
      </c>
      <c r="Q22" s="86">
        <v>66.469459000000001</v>
      </c>
      <c r="R22" s="86">
        <v>63.270032000000015</v>
      </c>
      <c r="S22" s="86">
        <v>71.90375499999999</v>
      </c>
      <c r="T22" s="86">
        <v>67.659130000000005</v>
      </c>
      <c r="U22" s="86">
        <v>72.960117999999994</v>
      </c>
      <c r="V22" s="84"/>
      <c r="W22" s="84"/>
      <c r="X22" s="86">
        <f>SUM($H22:H22)</f>
        <v>63.579646000000011</v>
      </c>
      <c r="Y22" s="86">
        <f>SUM($H22:I22)</f>
        <v>134.35899499999999</v>
      </c>
      <c r="Z22" s="86">
        <f>SUM($H22:J22)</f>
        <v>202.89881600000001</v>
      </c>
      <c r="AA22" s="86">
        <f>SUM($H22:K22)</f>
        <v>276.59860100000003</v>
      </c>
      <c r="AB22" s="86">
        <f>SUM($L22:L22)</f>
        <v>72.174976000000001</v>
      </c>
      <c r="AC22" s="86">
        <f>SUM($L22:M22)</f>
        <v>135.99220099999999</v>
      </c>
      <c r="AD22" s="86">
        <f>SUM($L22:N22)</f>
        <v>191.37177199999999</v>
      </c>
      <c r="AE22" s="86">
        <f>SUM($L22:O22)</f>
        <v>245.00651099999999</v>
      </c>
      <c r="AF22" s="86">
        <f>SUM($P22:P22)</f>
        <v>55.993673000000001</v>
      </c>
      <c r="AG22" s="86">
        <f>SUM($P22:Q22)</f>
        <v>122.463132</v>
      </c>
      <c r="AH22" s="86">
        <f>SUM($P22:R22)</f>
        <v>185.73316400000002</v>
      </c>
      <c r="AI22" s="86">
        <f>SUM($P22:S22)</f>
        <v>257.63691900000003</v>
      </c>
      <c r="AJ22" s="86">
        <f>SUM($T22:T22)</f>
        <v>67.659130000000005</v>
      </c>
      <c r="AK22" s="86">
        <f>SUM($T22:U22)</f>
        <v>140.619248</v>
      </c>
    </row>
    <row r="23" spans="1:37" outlineLevel="1" x14ac:dyDescent="0.25">
      <c r="B23" s="83"/>
      <c r="C23" s="83"/>
      <c r="D23" s="85" t="s">
        <v>272</v>
      </c>
      <c r="E23" s="89" t="s">
        <v>307</v>
      </c>
      <c r="F23" s="83"/>
      <c r="G23" s="83"/>
      <c r="H23" s="89">
        <f t="shared" ref="H23:U23" si="3">SUM(H24:H25)</f>
        <v>515.95310899999993</v>
      </c>
      <c r="I23" s="89">
        <f t="shared" si="3"/>
        <v>602.87512099999992</v>
      </c>
      <c r="J23" s="89">
        <f t="shared" si="3"/>
        <v>593.57805299999995</v>
      </c>
      <c r="K23" s="89">
        <f t="shared" si="3"/>
        <v>376.57878299999993</v>
      </c>
      <c r="L23" s="89">
        <f t="shared" si="3"/>
        <v>515.877701</v>
      </c>
      <c r="M23" s="89">
        <f t="shared" si="3"/>
        <v>466.45878399999987</v>
      </c>
      <c r="N23" s="89">
        <f t="shared" si="3"/>
        <v>675.94865099999993</v>
      </c>
      <c r="O23" s="89">
        <f t="shared" si="3"/>
        <v>537.0741780000003</v>
      </c>
      <c r="P23" s="89">
        <f t="shared" si="3"/>
        <v>413.19366200000042</v>
      </c>
      <c r="Q23" s="89">
        <f t="shared" si="3"/>
        <v>709.56630100000007</v>
      </c>
      <c r="R23" s="89">
        <f t="shared" si="3"/>
        <v>588.56552229500016</v>
      </c>
      <c r="S23" s="89">
        <f t="shared" si="3"/>
        <v>565.38995600000021</v>
      </c>
      <c r="T23" s="89">
        <f t="shared" si="3"/>
        <v>555.52357599999982</v>
      </c>
      <c r="U23" s="89">
        <f t="shared" si="3"/>
        <v>482.08153400000015</v>
      </c>
      <c r="V23" s="85"/>
      <c r="W23" s="85"/>
      <c r="X23" s="89">
        <f>SUM($H23:H23)</f>
        <v>515.95310899999993</v>
      </c>
      <c r="Y23" s="89">
        <f>SUM($H23:I23)</f>
        <v>1118.8282299999998</v>
      </c>
      <c r="Z23" s="89">
        <f>SUM($H23:J23)</f>
        <v>1712.4062829999998</v>
      </c>
      <c r="AA23" s="89">
        <f>SUM($H23:K23)</f>
        <v>2088.9850659999997</v>
      </c>
      <c r="AB23" s="89">
        <f>SUM($L23:L23)</f>
        <v>515.877701</v>
      </c>
      <c r="AC23" s="89">
        <f>SUM($L23:M23)</f>
        <v>982.33648499999981</v>
      </c>
      <c r="AD23" s="89">
        <f>SUM($L23:N23)</f>
        <v>1658.2851359999997</v>
      </c>
      <c r="AE23" s="89">
        <f>SUM($L23:O23)</f>
        <v>2195.3593140000003</v>
      </c>
      <c r="AF23" s="89">
        <f>SUM($P23:P23)</f>
        <v>413.19366200000042</v>
      </c>
      <c r="AG23" s="89">
        <f>SUM($P23:Q23)</f>
        <v>1122.7599630000004</v>
      </c>
      <c r="AH23" s="89">
        <f>SUM($P23:R23)</f>
        <v>1711.3254852950006</v>
      </c>
      <c r="AI23" s="89">
        <f>SUM($P23:S23)</f>
        <v>2276.7154412950008</v>
      </c>
      <c r="AJ23" s="89">
        <f>SUM($T23:T23)</f>
        <v>555.52357599999982</v>
      </c>
      <c r="AK23" s="89">
        <f>SUM($T23:U23)</f>
        <v>1037.60511</v>
      </c>
    </row>
    <row r="24" spans="1:37" s="65" customFormat="1" ht="12" customHeight="1" outlineLevel="2" x14ac:dyDescent="0.25">
      <c r="A24" s="84"/>
      <c r="B24" s="84"/>
      <c r="C24" s="84"/>
      <c r="D24" s="102" t="s">
        <v>272</v>
      </c>
      <c r="E24" s="86" t="s">
        <v>307</v>
      </c>
      <c r="F24" s="84"/>
      <c r="G24" s="84"/>
      <c r="H24" s="86">
        <v>441.168409</v>
      </c>
      <c r="I24" s="86">
        <v>539.00172099999997</v>
      </c>
      <c r="J24" s="86">
        <v>520.65130299999998</v>
      </c>
      <c r="K24" s="86">
        <v>316.82415299999997</v>
      </c>
      <c r="L24" s="86">
        <v>455.69752100000011</v>
      </c>
      <c r="M24" s="86">
        <v>401.13261399999993</v>
      </c>
      <c r="N24" s="86">
        <v>606.65010100000006</v>
      </c>
      <c r="O24" s="86">
        <v>472.37128800000033</v>
      </c>
      <c r="P24" s="86">
        <v>354.68254200000047</v>
      </c>
      <c r="Q24" s="86">
        <v>637.90848100000017</v>
      </c>
      <c r="R24" s="86">
        <v>513.6386422950003</v>
      </c>
      <c r="S24" s="86">
        <v>499.90659600000032</v>
      </c>
      <c r="T24" s="86">
        <v>493.56550799999991</v>
      </c>
      <c r="U24" s="86">
        <v>426.28532800000022</v>
      </c>
      <c r="V24" s="84"/>
      <c r="W24" s="84"/>
      <c r="X24" s="86">
        <f>SUM($H24:H24)</f>
        <v>441.168409</v>
      </c>
      <c r="Y24" s="86">
        <f>SUM($H24:I24)</f>
        <v>980.17012999999997</v>
      </c>
      <c r="Z24" s="86">
        <f>SUM($H24:J24)</f>
        <v>1500.8214330000001</v>
      </c>
      <c r="AA24" s="86">
        <f>SUM($H24:K24)</f>
        <v>1817.6455860000001</v>
      </c>
      <c r="AB24" s="86">
        <f>SUM($L24:L24)</f>
        <v>455.69752100000011</v>
      </c>
      <c r="AC24" s="86">
        <f>SUM($L24:M24)</f>
        <v>856.83013500000004</v>
      </c>
      <c r="AD24" s="86">
        <f>SUM($L24:N24)</f>
        <v>1463.4802360000001</v>
      </c>
      <c r="AE24" s="86">
        <f>SUM($L24:O24)</f>
        <v>1935.8515240000004</v>
      </c>
      <c r="AF24" s="86">
        <f>SUM($P24:P24)</f>
        <v>354.68254200000047</v>
      </c>
      <c r="AG24" s="86">
        <f>SUM($P24:Q24)</f>
        <v>992.59102300000063</v>
      </c>
      <c r="AH24" s="86">
        <f>SUM($P24:R24)</f>
        <v>1506.2296652950008</v>
      </c>
      <c r="AI24" s="86">
        <f>SUM($P24:S24)</f>
        <v>2006.1362612950011</v>
      </c>
      <c r="AJ24" s="86">
        <f>SUM($T24:T24)</f>
        <v>493.56550799999991</v>
      </c>
      <c r="AK24" s="86">
        <f>SUM($T24:U24)</f>
        <v>919.85083600000007</v>
      </c>
    </row>
    <row r="25" spans="1:37" s="65" customFormat="1" ht="12" customHeight="1" outlineLevel="2" x14ac:dyDescent="0.25">
      <c r="A25" s="84"/>
      <c r="B25" s="84"/>
      <c r="C25" s="84"/>
      <c r="D25" s="102" t="s">
        <v>263</v>
      </c>
      <c r="E25" s="86" t="s">
        <v>307</v>
      </c>
      <c r="F25" s="84"/>
      <c r="G25" s="84"/>
      <c r="H25" s="86">
        <v>74.784699999999901</v>
      </c>
      <c r="I25" s="86">
        <v>63.873399999999933</v>
      </c>
      <c r="J25" s="86">
        <v>72.926749999999927</v>
      </c>
      <c r="K25" s="86">
        <v>59.754629999999935</v>
      </c>
      <c r="L25" s="86">
        <v>60.180179999999936</v>
      </c>
      <c r="M25" s="86">
        <v>65.326169999999948</v>
      </c>
      <c r="N25" s="86">
        <v>69.298549999999906</v>
      </c>
      <c r="O25" s="86">
        <v>64.70288999999994</v>
      </c>
      <c r="P25" s="86">
        <v>58.511119999999949</v>
      </c>
      <c r="Q25" s="86">
        <v>71.65781999999993</v>
      </c>
      <c r="R25" s="86">
        <v>74.926879999999883</v>
      </c>
      <c r="S25" s="86">
        <v>65.483359999999919</v>
      </c>
      <c r="T25" s="86">
        <v>61.958067999999926</v>
      </c>
      <c r="U25" s="86">
        <v>55.796205999999955</v>
      </c>
      <c r="V25" s="84"/>
      <c r="W25" s="84"/>
      <c r="X25" s="86">
        <f>SUM($H25:H25)</f>
        <v>74.784699999999901</v>
      </c>
      <c r="Y25" s="86">
        <f>SUM($H25:I25)</f>
        <v>138.65809999999982</v>
      </c>
      <c r="Z25" s="86">
        <f>SUM($H25:J25)</f>
        <v>211.58484999999973</v>
      </c>
      <c r="AA25" s="86">
        <f>SUM($H25:K25)</f>
        <v>271.33947999999964</v>
      </c>
      <c r="AB25" s="86">
        <f>SUM($L25:L25)</f>
        <v>60.180179999999936</v>
      </c>
      <c r="AC25" s="86">
        <f>SUM($L25:M25)</f>
        <v>125.50634999999988</v>
      </c>
      <c r="AD25" s="86">
        <f>SUM($L25:N25)</f>
        <v>194.8048999999998</v>
      </c>
      <c r="AE25" s="86">
        <f>SUM($L25:O25)</f>
        <v>259.50778999999977</v>
      </c>
      <c r="AF25" s="86">
        <f>SUM($P25:P25)</f>
        <v>58.511119999999949</v>
      </c>
      <c r="AG25" s="86">
        <f>SUM($P25:Q25)</f>
        <v>130.16893999999988</v>
      </c>
      <c r="AH25" s="86">
        <f>SUM($P25:R25)</f>
        <v>205.09581999999978</v>
      </c>
      <c r="AI25" s="86">
        <f>SUM($P25:S25)</f>
        <v>270.57917999999972</v>
      </c>
      <c r="AJ25" s="86">
        <f>SUM($T25:T25)</f>
        <v>61.958067999999926</v>
      </c>
      <c r="AK25" s="86">
        <f>SUM($T25:U25)</f>
        <v>117.75427399999988</v>
      </c>
    </row>
    <row r="26" spans="1:37" s="83" customFormat="1" ht="5.0999999999999996" customHeight="1" outlineLevel="1" x14ac:dyDescent="0.25"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</row>
    <row r="27" spans="1:37" s="65" customFormat="1" ht="12" customHeight="1" outlineLevel="1" x14ac:dyDescent="0.25">
      <c r="A27" s="84"/>
      <c r="B27" s="84"/>
      <c r="C27" s="84"/>
      <c r="D27" s="87" t="s">
        <v>296</v>
      </c>
      <c r="E27" s="84"/>
      <c r="F27" s="84"/>
      <c r="G27" s="84"/>
      <c r="H27" s="88">
        <f t="shared" ref="H27:U27" si="4">H16+H18+H19+H20+H21+H22+H25</f>
        <v>1097.6762466786997</v>
      </c>
      <c r="I27" s="88">
        <f t="shared" si="4"/>
        <v>1137.3581893082496</v>
      </c>
      <c r="J27" s="88">
        <f t="shared" si="4"/>
        <v>1249.8448411394493</v>
      </c>
      <c r="K27" s="88">
        <f t="shared" si="4"/>
        <v>1044.6627575411496</v>
      </c>
      <c r="L27" s="88">
        <f t="shared" si="4"/>
        <v>1124.7119709596996</v>
      </c>
      <c r="M27" s="88">
        <f t="shared" si="4"/>
        <v>1284.1139913891495</v>
      </c>
      <c r="N27" s="88">
        <f t="shared" si="4"/>
        <v>1229.8977946394491</v>
      </c>
      <c r="O27" s="88">
        <f t="shared" si="4"/>
        <v>1093.9466598728493</v>
      </c>
      <c r="P27" s="88">
        <f t="shared" si="4"/>
        <v>1121.1455132203494</v>
      </c>
      <c r="Q27" s="88">
        <f t="shared" si="4"/>
        <v>1255.0089623232993</v>
      </c>
      <c r="R27" s="88">
        <f t="shared" si="4"/>
        <v>1286.3386570442995</v>
      </c>
      <c r="S27" s="88">
        <f t="shared" si="4"/>
        <v>1202.3532234515997</v>
      </c>
      <c r="T27" s="88">
        <f t="shared" si="4"/>
        <v>1176.4035293571994</v>
      </c>
      <c r="U27" s="88">
        <f t="shared" si="4"/>
        <v>1270.9538079807496</v>
      </c>
      <c r="V27" s="84"/>
      <c r="W27" s="84"/>
      <c r="X27" s="88">
        <f t="shared" ref="X27:AI27" si="5">X16+X18+X19+X20+X21+X22+X25</f>
        <v>1097.6762466786997</v>
      </c>
      <c r="Y27" s="88">
        <f t="shared" si="5"/>
        <v>2235.0344359869491</v>
      </c>
      <c r="Z27" s="88">
        <f t="shared" si="5"/>
        <v>3484.8792771263984</v>
      </c>
      <c r="AA27" s="88">
        <f t="shared" si="5"/>
        <v>4529.5420346675483</v>
      </c>
      <c r="AB27" s="88">
        <f t="shared" si="5"/>
        <v>1124.7119709596996</v>
      </c>
      <c r="AC27" s="88">
        <f t="shared" si="5"/>
        <v>2408.8259623488484</v>
      </c>
      <c r="AD27" s="88">
        <f t="shared" si="5"/>
        <v>3638.7237569882977</v>
      </c>
      <c r="AE27" s="88">
        <f t="shared" si="5"/>
        <v>4732.6704168611468</v>
      </c>
      <c r="AF27" s="88">
        <f t="shared" si="5"/>
        <v>1121.1455132203494</v>
      </c>
      <c r="AG27" s="88">
        <f t="shared" si="5"/>
        <v>2376.1544755436494</v>
      </c>
      <c r="AH27" s="88">
        <f t="shared" si="5"/>
        <v>3662.4931325879488</v>
      </c>
      <c r="AI27" s="88">
        <f t="shared" si="5"/>
        <v>4864.8463560395476</v>
      </c>
      <c r="AJ27" s="88">
        <f>SUM($T27:T27)</f>
        <v>1176.4035293571994</v>
      </c>
      <c r="AK27" s="88">
        <f>SUM($T27:U27)</f>
        <v>2447.357337337949</v>
      </c>
    </row>
    <row r="28" spans="1:37" s="83" customFormat="1" ht="5.0999999999999996" customHeight="1" x14ac:dyDescent="0.25"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</row>
    <row r="29" spans="1:37" x14ac:dyDescent="0.25">
      <c r="C29" s="79" t="s">
        <v>285</v>
      </c>
      <c r="D29" s="80"/>
      <c r="E29" s="96" t="s">
        <v>307</v>
      </c>
      <c r="F29" s="80"/>
      <c r="G29" s="80"/>
      <c r="H29" s="96">
        <f t="shared" ref="H29:U29" si="6">SUM(H31:H38)</f>
        <v>3957.7797082556981</v>
      </c>
      <c r="I29" s="96">
        <f t="shared" si="6"/>
        <v>4011.5825390090477</v>
      </c>
      <c r="J29" s="96">
        <f t="shared" si="6"/>
        <v>4122.7592052489026</v>
      </c>
      <c r="K29" s="96">
        <f t="shared" si="6"/>
        <v>3736.8287297702964</v>
      </c>
      <c r="L29" s="96">
        <f t="shared" si="6"/>
        <v>4126.5064750253932</v>
      </c>
      <c r="M29" s="96">
        <f t="shared" si="6"/>
        <v>3943.4345269612973</v>
      </c>
      <c r="N29" s="96">
        <f t="shared" si="6"/>
        <v>4219.9110542919989</v>
      </c>
      <c r="O29" s="96">
        <f t="shared" si="6"/>
        <v>3635.185562977053</v>
      </c>
      <c r="P29" s="96">
        <f t="shared" si="6"/>
        <v>3674.054396324349</v>
      </c>
      <c r="Q29" s="96">
        <f t="shared" si="6"/>
        <v>4195.1828839439495</v>
      </c>
      <c r="R29" s="96">
        <f t="shared" si="6"/>
        <v>4239.9657081427504</v>
      </c>
      <c r="S29" s="96">
        <f t="shared" si="6"/>
        <v>4360.4886430930001</v>
      </c>
      <c r="T29" s="96">
        <f t="shared" si="6"/>
        <v>4146.4991233350001</v>
      </c>
      <c r="U29" s="96">
        <f t="shared" si="6"/>
        <v>4383.9235949645517</v>
      </c>
      <c r="V29" s="79"/>
      <c r="W29" s="79"/>
      <c r="X29" s="96">
        <f>SUM($H29:H29)</f>
        <v>3957.7797082556981</v>
      </c>
      <c r="Y29" s="96">
        <f>SUM($H29:I29)</f>
        <v>7969.3622472647457</v>
      </c>
      <c r="Z29" s="96">
        <f>SUM($H29:J29)</f>
        <v>12092.121452513649</v>
      </c>
      <c r="AA29" s="96">
        <f>SUM($H29:K29)</f>
        <v>15828.950182283945</v>
      </c>
      <c r="AB29" s="96">
        <f>SUM($L29:L29)</f>
        <v>4126.5064750253932</v>
      </c>
      <c r="AC29" s="96">
        <f>SUM($L29:M29)</f>
        <v>8069.94100198669</v>
      </c>
      <c r="AD29" s="96">
        <f>SUM($L29:N29)</f>
        <v>12289.852056278689</v>
      </c>
      <c r="AE29" s="96">
        <f>SUM($L29:O29)</f>
        <v>15925.037619255741</v>
      </c>
      <c r="AF29" s="96">
        <f>SUM($P29:P29)</f>
        <v>3674.054396324349</v>
      </c>
      <c r="AG29" s="96">
        <f>SUM($P29:Q29)</f>
        <v>7869.2372802682985</v>
      </c>
      <c r="AH29" s="96">
        <f>SUM($P29:R29)</f>
        <v>12109.202988411049</v>
      </c>
      <c r="AI29" s="96">
        <f>SUM($P29:S29)</f>
        <v>16469.691631504051</v>
      </c>
      <c r="AJ29" s="96">
        <f>SUM($T29:T29)</f>
        <v>4146.4991233350001</v>
      </c>
      <c r="AK29" s="96">
        <f>SUM($T29:U29)</f>
        <v>8530.4227182995528</v>
      </c>
    </row>
    <row r="30" spans="1:37" s="83" customFormat="1" ht="5.0999999999999996" customHeight="1" outlineLevel="1" x14ac:dyDescent="0.25"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</row>
    <row r="31" spans="1:37" outlineLevel="1" x14ac:dyDescent="0.25">
      <c r="B31" s="83"/>
      <c r="C31" s="83"/>
      <c r="D31" s="83" t="s">
        <v>283</v>
      </c>
      <c r="E31" s="86" t="s">
        <v>307</v>
      </c>
      <c r="F31" s="83"/>
      <c r="G31" s="83"/>
      <c r="H31" s="86">
        <v>1409.9978309999919</v>
      </c>
      <c r="I31" s="86">
        <v>1544.5518920000006</v>
      </c>
      <c r="J31" s="86">
        <v>1764.6905909999973</v>
      </c>
      <c r="K31" s="86">
        <v>1413.2641879999999</v>
      </c>
      <c r="L31" s="86">
        <v>1548.2759449999828</v>
      </c>
      <c r="M31" s="86">
        <v>1327.1882029999958</v>
      </c>
      <c r="N31" s="86">
        <v>1714.2039049999962</v>
      </c>
      <c r="O31" s="86">
        <v>1356.9771470000014</v>
      </c>
      <c r="P31" s="86">
        <v>1008.4176399999994</v>
      </c>
      <c r="Q31" s="86">
        <v>1493.3083739999995</v>
      </c>
      <c r="R31" s="86">
        <v>1800.3914950000019</v>
      </c>
      <c r="S31" s="86">
        <v>1706.552124</v>
      </c>
      <c r="T31" s="86">
        <v>1343.2561279999998</v>
      </c>
      <c r="U31" s="86">
        <v>1404.4400650000014</v>
      </c>
      <c r="V31" s="83"/>
      <c r="W31" s="83"/>
      <c r="X31" s="86">
        <f>SUM($H31:H31)</f>
        <v>1409.9978309999919</v>
      </c>
      <c r="Y31" s="86">
        <f>SUM($H31:I31)</f>
        <v>2954.5497229999928</v>
      </c>
      <c r="Z31" s="86">
        <f>SUM($H31:J31)</f>
        <v>4719.2403139999897</v>
      </c>
      <c r="AA31" s="86">
        <f>SUM($H31:K31)</f>
        <v>6132.5045019999898</v>
      </c>
      <c r="AB31" s="86">
        <f>SUM($L31:L31)</f>
        <v>1548.2759449999828</v>
      </c>
      <c r="AC31" s="86">
        <f>SUM($L31:M31)</f>
        <v>2875.4641479999786</v>
      </c>
      <c r="AD31" s="86">
        <f>SUM($L31:N31)</f>
        <v>4589.6680529999749</v>
      </c>
      <c r="AE31" s="86">
        <f>SUM($L31:O31)</f>
        <v>5946.6451999999763</v>
      </c>
      <c r="AF31" s="86">
        <f>SUM($P31:P31)</f>
        <v>1008.4176399999994</v>
      </c>
      <c r="AG31" s="86">
        <f>SUM($P31:Q31)</f>
        <v>2501.7260139999989</v>
      </c>
      <c r="AH31" s="86">
        <f>SUM($P31:R31)</f>
        <v>4302.1175090000006</v>
      </c>
      <c r="AI31" s="86">
        <f>SUM($P31:S31)</f>
        <v>6008.6696330000004</v>
      </c>
      <c r="AJ31" s="86">
        <f>SUM($T31:T31)</f>
        <v>1343.2561279999998</v>
      </c>
      <c r="AK31" s="86">
        <f>SUM($T31:U31)</f>
        <v>2747.6961930000011</v>
      </c>
    </row>
    <row r="32" spans="1:37" outlineLevel="1" x14ac:dyDescent="0.25">
      <c r="B32" s="83"/>
      <c r="C32" s="83"/>
      <c r="D32" s="83" t="s">
        <v>284</v>
      </c>
      <c r="E32" s="86" t="s">
        <v>307</v>
      </c>
      <c r="F32" s="83"/>
      <c r="G32" s="83"/>
      <c r="H32" s="86">
        <v>809.16021099999602</v>
      </c>
      <c r="I32" s="86">
        <v>1121.7193039999961</v>
      </c>
      <c r="J32" s="86">
        <v>784.95889800000191</v>
      </c>
      <c r="K32" s="86">
        <v>773.30627100000254</v>
      </c>
      <c r="L32" s="86">
        <v>819.26561300000083</v>
      </c>
      <c r="M32" s="86">
        <v>958.19198000000074</v>
      </c>
      <c r="N32" s="86">
        <v>873.21766900000091</v>
      </c>
      <c r="O32" s="86">
        <v>773.62492100000122</v>
      </c>
      <c r="P32" s="86">
        <v>909.87299499999938</v>
      </c>
      <c r="Q32" s="86">
        <v>865.92526899999984</v>
      </c>
      <c r="R32" s="86">
        <v>625.94737499999962</v>
      </c>
      <c r="S32" s="86">
        <v>649.01535399999966</v>
      </c>
      <c r="T32" s="86">
        <v>939.40297999999871</v>
      </c>
      <c r="U32" s="86">
        <v>912.90896699999826</v>
      </c>
      <c r="V32" s="83"/>
      <c r="W32" s="83"/>
      <c r="X32" s="86">
        <f>SUM($H32:H32)</f>
        <v>809.16021099999602</v>
      </c>
      <c r="Y32" s="86">
        <f>SUM($H32:I32)</f>
        <v>1930.8795149999921</v>
      </c>
      <c r="Z32" s="86">
        <f>SUM($H32:J32)</f>
        <v>2715.838412999994</v>
      </c>
      <c r="AA32" s="86">
        <f>SUM($H32:K32)</f>
        <v>3489.1446839999967</v>
      </c>
      <c r="AB32" s="86">
        <f>SUM($L32:L32)</f>
        <v>819.26561300000083</v>
      </c>
      <c r="AC32" s="86">
        <f>SUM($L32:M32)</f>
        <v>1777.4575930000015</v>
      </c>
      <c r="AD32" s="86">
        <f>SUM($L32:N32)</f>
        <v>2650.6752620000025</v>
      </c>
      <c r="AE32" s="86">
        <f>SUM($L32:O32)</f>
        <v>3424.3001830000039</v>
      </c>
      <c r="AF32" s="86">
        <f>SUM($P32:P32)</f>
        <v>909.87299499999938</v>
      </c>
      <c r="AG32" s="86">
        <f>SUM($P32:Q32)</f>
        <v>1775.7982639999991</v>
      </c>
      <c r="AH32" s="86">
        <f>SUM($P32:R32)</f>
        <v>2401.7456389999988</v>
      </c>
      <c r="AI32" s="86">
        <f>SUM($P32:S32)</f>
        <v>3050.7609929999985</v>
      </c>
      <c r="AJ32" s="86">
        <f>SUM($T32:T32)</f>
        <v>939.40297999999871</v>
      </c>
      <c r="AK32" s="86">
        <f>SUM($T32:U32)</f>
        <v>1852.311946999997</v>
      </c>
    </row>
    <row r="33" spans="1:37" outlineLevel="1" x14ac:dyDescent="0.25">
      <c r="B33" s="83"/>
      <c r="C33" s="83"/>
      <c r="D33" s="83" t="s">
        <v>286</v>
      </c>
      <c r="E33" s="86" t="s">
        <v>307</v>
      </c>
      <c r="F33" s="83"/>
      <c r="G33" s="83"/>
      <c r="H33" s="86">
        <v>322.89560199999966</v>
      </c>
      <c r="I33" s="86">
        <v>403.85674299999982</v>
      </c>
      <c r="J33" s="86">
        <v>339.58323300000018</v>
      </c>
      <c r="K33" s="86">
        <v>336.38480299999992</v>
      </c>
      <c r="L33" s="86">
        <v>396.01864</v>
      </c>
      <c r="M33" s="86">
        <v>398.05982899999981</v>
      </c>
      <c r="N33" s="86">
        <v>321.06012200000004</v>
      </c>
      <c r="O33" s="86">
        <v>468.14107199999978</v>
      </c>
      <c r="P33" s="86">
        <v>703.91337600000043</v>
      </c>
      <c r="Q33" s="86">
        <v>571.45217800000034</v>
      </c>
      <c r="R33" s="86">
        <v>494.1356999999997</v>
      </c>
      <c r="S33" s="86">
        <v>450.86973499999999</v>
      </c>
      <c r="T33" s="86">
        <v>597.17103399999985</v>
      </c>
      <c r="U33" s="86">
        <v>664.52148000000102</v>
      </c>
      <c r="V33" s="83"/>
      <c r="W33" s="83"/>
      <c r="X33" s="86">
        <f>SUM($H33:H33)</f>
        <v>322.89560199999966</v>
      </c>
      <c r="Y33" s="86">
        <f>SUM($H33:I33)</f>
        <v>726.75234499999942</v>
      </c>
      <c r="Z33" s="86">
        <f>SUM($H33:J33)</f>
        <v>1066.3355779999997</v>
      </c>
      <c r="AA33" s="86">
        <f>SUM($H33:K33)</f>
        <v>1402.7203809999996</v>
      </c>
      <c r="AB33" s="86">
        <f>SUM($L33:L33)</f>
        <v>396.01864</v>
      </c>
      <c r="AC33" s="86">
        <f>SUM($L33:M33)</f>
        <v>794.07846899999981</v>
      </c>
      <c r="AD33" s="86">
        <f>SUM($L33:N33)</f>
        <v>1115.1385909999999</v>
      </c>
      <c r="AE33" s="86">
        <f>SUM($L33:O33)</f>
        <v>1583.2796629999998</v>
      </c>
      <c r="AF33" s="86">
        <f>SUM($P33:P33)</f>
        <v>703.91337600000043</v>
      </c>
      <c r="AG33" s="86">
        <f>SUM($P33:Q33)</f>
        <v>1275.3655540000009</v>
      </c>
      <c r="AH33" s="86">
        <f>SUM($P33:R33)</f>
        <v>1769.5012540000007</v>
      </c>
      <c r="AI33" s="86">
        <f>SUM($P33:S33)</f>
        <v>2220.3709890000009</v>
      </c>
      <c r="AJ33" s="86">
        <f>SUM($T33:T33)</f>
        <v>597.17103399999985</v>
      </c>
      <c r="AK33" s="86">
        <f>SUM($T33:U33)</f>
        <v>1261.6925140000008</v>
      </c>
    </row>
    <row r="34" spans="1:37" outlineLevel="1" x14ac:dyDescent="0.25">
      <c r="B34" s="83"/>
      <c r="C34" s="83"/>
      <c r="D34" s="83" t="s">
        <v>287</v>
      </c>
      <c r="E34" s="86" t="s">
        <v>307</v>
      </c>
      <c r="F34" s="83"/>
      <c r="G34" s="83"/>
      <c r="H34" s="86">
        <v>529.98554425570012</v>
      </c>
      <c r="I34" s="86">
        <v>616.64845400905028</v>
      </c>
      <c r="J34" s="86">
        <v>769.39375324890011</v>
      </c>
      <c r="K34" s="86">
        <v>454.35716177030008</v>
      </c>
      <c r="L34" s="86">
        <v>602.97158002540004</v>
      </c>
      <c r="M34" s="86">
        <v>622.17444196129998</v>
      </c>
      <c r="N34" s="86">
        <v>567.07467529200005</v>
      </c>
      <c r="O34" s="86">
        <v>455.77559597704999</v>
      </c>
      <c r="P34" s="86">
        <v>644.58025969434993</v>
      </c>
      <c r="Q34" s="86">
        <v>648.64988694394992</v>
      </c>
      <c r="R34" s="86">
        <v>776.03061614274952</v>
      </c>
      <c r="S34" s="86">
        <v>696.15009409300001</v>
      </c>
      <c r="T34" s="86">
        <v>813.32940433499971</v>
      </c>
      <c r="U34" s="86">
        <v>840.54318196455029</v>
      </c>
      <c r="V34" s="83"/>
      <c r="W34" s="83"/>
      <c r="X34" s="86">
        <f>SUM($H34:H34)</f>
        <v>529.98554425570012</v>
      </c>
      <c r="Y34" s="86">
        <f>SUM($H34:I34)</f>
        <v>1146.6339982647505</v>
      </c>
      <c r="Z34" s="86">
        <f>SUM($H34:J34)</f>
        <v>1916.0277515136506</v>
      </c>
      <c r="AA34" s="86">
        <f>SUM($H34:K34)</f>
        <v>2370.3849132839505</v>
      </c>
      <c r="AB34" s="86">
        <f>SUM($L34:L34)</f>
        <v>602.97158002540004</v>
      </c>
      <c r="AC34" s="86">
        <f>SUM($L34:M34)</f>
        <v>1225.1460219866999</v>
      </c>
      <c r="AD34" s="86">
        <f>SUM($L34:N34)</f>
        <v>1792.2206972786998</v>
      </c>
      <c r="AE34" s="86">
        <f>SUM($L34:O34)</f>
        <v>2247.9962932557501</v>
      </c>
      <c r="AF34" s="86">
        <f>SUM($P34:P34)</f>
        <v>644.58025969434993</v>
      </c>
      <c r="AG34" s="86">
        <f>SUM($P34:Q34)</f>
        <v>1293.2301466382999</v>
      </c>
      <c r="AH34" s="86">
        <f>SUM($P34:R34)</f>
        <v>2069.2607627810494</v>
      </c>
      <c r="AI34" s="86">
        <f>SUM($P34:S34)</f>
        <v>2765.4108568740494</v>
      </c>
      <c r="AJ34" s="86">
        <f>SUM($T34:T34)</f>
        <v>813.32940433499971</v>
      </c>
      <c r="AK34" s="86">
        <f>SUM($T34:U34)</f>
        <v>1653.87258629955</v>
      </c>
    </row>
    <row r="35" spans="1:37" outlineLevel="1" x14ac:dyDescent="0.25">
      <c r="B35" s="83"/>
      <c r="C35" s="83"/>
      <c r="D35" s="83" t="s">
        <v>288</v>
      </c>
      <c r="E35" s="86" t="s">
        <v>307</v>
      </c>
      <c r="F35" s="83"/>
      <c r="G35" s="83"/>
      <c r="H35" s="86">
        <v>331.23575800000219</v>
      </c>
      <c r="I35" s="86">
        <v>23.265340000000077</v>
      </c>
      <c r="J35" s="86">
        <v>61.063819999999907</v>
      </c>
      <c r="K35" s="86">
        <v>209.61223599999997</v>
      </c>
      <c r="L35" s="86">
        <v>155.30407899999909</v>
      </c>
      <c r="M35" s="86">
        <v>199.77697100000344</v>
      </c>
      <c r="N35" s="86">
        <v>151.64205000000004</v>
      </c>
      <c r="O35" s="86">
        <v>115.2086840000029</v>
      </c>
      <c r="P35" s="86">
        <v>45.209796000001916</v>
      </c>
      <c r="Q35" s="86">
        <v>309.2835170000003</v>
      </c>
      <c r="R35" s="86">
        <v>15.424111000001176</v>
      </c>
      <c r="S35" s="86">
        <v>167.25164800000042</v>
      </c>
      <c r="T35" s="86">
        <v>221.75885899999989</v>
      </c>
      <c r="U35" s="86">
        <v>297.47953799999982</v>
      </c>
      <c r="V35" s="83"/>
      <c r="W35" s="83"/>
      <c r="X35" s="86">
        <f>SUM($H35:H35)</f>
        <v>331.23575800000219</v>
      </c>
      <c r="Y35" s="86">
        <f>SUM($H35:I35)</f>
        <v>354.50109800000229</v>
      </c>
      <c r="Z35" s="86">
        <f>SUM($H35:J35)</f>
        <v>415.56491800000219</v>
      </c>
      <c r="AA35" s="86">
        <f>SUM($H35:K35)</f>
        <v>625.17715400000213</v>
      </c>
      <c r="AB35" s="86">
        <f>SUM($L35:L35)</f>
        <v>155.30407899999909</v>
      </c>
      <c r="AC35" s="86">
        <f>SUM($L35:M35)</f>
        <v>355.08105000000251</v>
      </c>
      <c r="AD35" s="86">
        <f>SUM($L35:N35)</f>
        <v>506.72310000000255</v>
      </c>
      <c r="AE35" s="86">
        <f>SUM($L35:O35)</f>
        <v>621.93178400000545</v>
      </c>
      <c r="AF35" s="86">
        <f>SUM($P35:P35)</f>
        <v>45.209796000001916</v>
      </c>
      <c r="AG35" s="86">
        <f>SUM($P35:Q35)</f>
        <v>354.49331300000222</v>
      </c>
      <c r="AH35" s="86">
        <f>SUM($P35:R35)</f>
        <v>369.91742400000339</v>
      </c>
      <c r="AI35" s="86">
        <f>SUM($P35:S35)</f>
        <v>537.16907200000378</v>
      </c>
      <c r="AJ35" s="86">
        <f>SUM($T35:T35)</f>
        <v>221.75885899999989</v>
      </c>
      <c r="AK35" s="86">
        <f>SUM($T35:U35)</f>
        <v>519.23839699999974</v>
      </c>
    </row>
    <row r="36" spans="1:37" outlineLevel="1" x14ac:dyDescent="0.25">
      <c r="B36" s="83"/>
      <c r="C36" s="83"/>
      <c r="D36" s="83" t="s">
        <v>378</v>
      </c>
      <c r="E36" s="86" t="s">
        <v>307</v>
      </c>
      <c r="F36" s="83"/>
      <c r="G36" s="83"/>
      <c r="H36" s="86">
        <v>306.35622209945234</v>
      </c>
      <c r="I36" s="86">
        <v>166.5971303867407</v>
      </c>
      <c r="J36" s="86">
        <v>222.69000552486347</v>
      </c>
      <c r="K36" s="86">
        <v>303.81440331491382</v>
      </c>
      <c r="L36" s="86">
        <v>334.07216464088981</v>
      </c>
      <c r="M36" s="86">
        <v>145.20765812154596</v>
      </c>
      <c r="N36" s="86">
        <v>199.99506021472467</v>
      </c>
      <c r="O36" s="86">
        <v>222.33938080803458</v>
      </c>
      <c r="P36" s="86">
        <v>142.36352767004769</v>
      </c>
      <c r="Q36" s="86">
        <v>119.63459863414631</v>
      </c>
      <c r="R36" s="86">
        <v>197.05706642391229</v>
      </c>
      <c r="S36" s="86">
        <v>230.21656266666662</v>
      </c>
      <c r="T36" s="86">
        <v>90.554237000000001</v>
      </c>
      <c r="U36" s="86">
        <v>86.780350999999996</v>
      </c>
      <c r="V36" s="83"/>
      <c r="W36" s="83"/>
      <c r="X36" s="86">
        <f>SUM($H36:H36)</f>
        <v>306.35622209945234</v>
      </c>
      <c r="Y36" s="86">
        <f>SUM($H36:I36)</f>
        <v>472.95335248619301</v>
      </c>
      <c r="Z36" s="86">
        <f>SUM($H36:J36)</f>
        <v>695.64335801105653</v>
      </c>
      <c r="AA36" s="86">
        <f>SUM($H36:K36)</f>
        <v>999.4577613259703</v>
      </c>
      <c r="AB36" s="86">
        <f>SUM($L36:L36)</f>
        <v>334.07216464088981</v>
      </c>
      <c r="AC36" s="86">
        <f>SUM($L36:M36)</f>
        <v>479.27982276243574</v>
      </c>
      <c r="AD36" s="86">
        <f>SUM($L36:N36)</f>
        <v>679.27488297716036</v>
      </c>
      <c r="AE36" s="86">
        <f>SUM($L36:O36)</f>
        <v>901.61426378519491</v>
      </c>
      <c r="AF36" s="86">
        <f>SUM($P36:P36)</f>
        <v>142.36352767004769</v>
      </c>
      <c r="AG36" s="86">
        <f>SUM($P36:Q36)</f>
        <v>261.99812630419399</v>
      </c>
      <c r="AH36" s="86">
        <f>SUM($P36:R36)</f>
        <v>459.05519272810625</v>
      </c>
      <c r="AI36" s="86">
        <f>SUM($P36:S36)</f>
        <v>689.27175539477287</v>
      </c>
      <c r="AJ36" s="86">
        <f>SUM($T36:T36)</f>
        <v>90.554237000000001</v>
      </c>
      <c r="AK36" s="86">
        <f>SUM($T36:U36)</f>
        <v>177.334588</v>
      </c>
    </row>
    <row r="37" spans="1:37" outlineLevel="1" x14ac:dyDescent="0.25">
      <c r="B37" s="83"/>
      <c r="C37" s="83"/>
      <c r="D37" s="83" t="s">
        <v>379</v>
      </c>
      <c r="E37" s="86" t="s">
        <v>307</v>
      </c>
      <c r="F37" s="83"/>
      <c r="G37" s="83"/>
      <c r="H37" s="86">
        <v>76.589055524863085</v>
      </c>
      <c r="I37" s="86">
        <v>41.649282596685175</v>
      </c>
      <c r="J37" s="86">
        <v>55.672501381215866</v>
      </c>
      <c r="K37" s="86">
        <v>75.953600828728455</v>
      </c>
      <c r="L37" s="86">
        <v>83.518041160222452</v>
      </c>
      <c r="M37" s="86">
        <v>128.26676467403226</v>
      </c>
      <c r="N37" s="86">
        <v>274.53867356748572</v>
      </c>
      <c r="O37" s="86">
        <v>182.8585561785705</v>
      </c>
      <c r="P37" s="86">
        <v>154.66654857980487</v>
      </c>
      <c r="Q37" s="86">
        <v>120.70276469337975</v>
      </c>
      <c r="R37" s="86">
        <v>202.79659263043399</v>
      </c>
      <c r="S37" s="86">
        <v>223.07806459948316</v>
      </c>
      <c r="T37" s="86">
        <v>21.104683000002041</v>
      </c>
      <c r="U37" s="86">
        <v>30.854465000001419</v>
      </c>
      <c r="V37" s="83"/>
      <c r="W37" s="83"/>
      <c r="X37" s="86">
        <f>SUM($H37:H37)</f>
        <v>76.589055524863085</v>
      </c>
      <c r="Y37" s="86">
        <f>SUM($H37:I37)</f>
        <v>118.23833812154825</v>
      </c>
      <c r="Z37" s="86">
        <f>SUM($H37:J37)</f>
        <v>173.91083950276413</v>
      </c>
      <c r="AA37" s="86">
        <f>SUM($H37:K37)</f>
        <v>249.86444033149257</v>
      </c>
      <c r="AB37" s="86">
        <f>SUM($L37:L37)</f>
        <v>83.518041160222452</v>
      </c>
      <c r="AC37" s="86">
        <f>SUM($L37:M37)</f>
        <v>211.78480583425471</v>
      </c>
      <c r="AD37" s="86">
        <f>SUM($L37:N37)</f>
        <v>486.32347940174043</v>
      </c>
      <c r="AE37" s="86">
        <f>SUM($L37:O37)</f>
        <v>669.18203558031087</v>
      </c>
      <c r="AF37" s="86">
        <f>SUM($P37:P37)</f>
        <v>154.66654857980487</v>
      </c>
      <c r="AG37" s="86">
        <f>SUM($P37:Q37)</f>
        <v>275.36931327318462</v>
      </c>
      <c r="AH37" s="86">
        <f>SUM($P37:R37)</f>
        <v>478.16590590361864</v>
      </c>
      <c r="AI37" s="86">
        <f>SUM($P37:S37)</f>
        <v>701.24397050310176</v>
      </c>
      <c r="AJ37" s="86">
        <f>SUM($T37:T37)</f>
        <v>21.104683000002041</v>
      </c>
      <c r="AK37" s="86">
        <f>SUM($T37:U37)</f>
        <v>51.959148000003459</v>
      </c>
    </row>
    <row r="38" spans="1:37" outlineLevel="1" x14ac:dyDescent="0.25">
      <c r="B38" s="83"/>
      <c r="C38" s="83"/>
      <c r="D38" s="83" t="s">
        <v>278</v>
      </c>
      <c r="E38" s="86" t="s">
        <v>307</v>
      </c>
      <c r="F38" s="83"/>
      <c r="G38" s="83"/>
      <c r="H38" s="86">
        <v>171.55948437569324</v>
      </c>
      <c r="I38" s="86">
        <v>93.294393016574787</v>
      </c>
      <c r="J38" s="86">
        <v>124.70640309392353</v>
      </c>
      <c r="K38" s="86">
        <v>170.13606585635188</v>
      </c>
      <c r="L38" s="86">
        <v>187.0804121988983</v>
      </c>
      <c r="M38" s="86">
        <v>164.56867920441883</v>
      </c>
      <c r="N38" s="86">
        <v>118.17889921779187</v>
      </c>
      <c r="O38" s="86">
        <v>60.260206013392548</v>
      </c>
      <c r="P38" s="86">
        <v>65.03025338014524</v>
      </c>
      <c r="Q38" s="86">
        <v>66.226295672473867</v>
      </c>
      <c r="R38" s="86">
        <v>128.18275194565175</v>
      </c>
      <c r="S38" s="86">
        <v>237.35506073385008</v>
      </c>
      <c r="T38" s="86">
        <v>119.92179800000028</v>
      </c>
      <c r="U38" s="86">
        <v>146.39554700000036</v>
      </c>
      <c r="V38" s="83"/>
      <c r="W38" s="83"/>
      <c r="X38" s="86">
        <f>SUM($H38:H38)</f>
        <v>171.55948437569324</v>
      </c>
      <c r="Y38" s="86">
        <f>SUM($H38:I38)</f>
        <v>264.85387739226803</v>
      </c>
      <c r="Z38" s="86">
        <f>SUM($H38:J38)</f>
        <v>389.56028048619157</v>
      </c>
      <c r="AA38" s="86">
        <f>SUM($H38:K38)</f>
        <v>559.69634634254339</v>
      </c>
      <c r="AB38" s="86">
        <f>SUM($L38:L38)</f>
        <v>187.0804121988983</v>
      </c>
      <c r="AC38" s="86">
        <f>SUM($L38:M38)</f>
        <v>351.64909140331713</v>
      </c>
      <c r="AD38" s="86">
        <f>SUM($L38:N38)</f>
        <v>469.827990621109</v>
      </c>
      <c r="AE38" s="86">
        <f>SUM($L38:O38)</f>
        <v>530.08819663450151</v>
      </c>
      <c r="AF38" s="86">
        <f>SUM($P38:P38)</f>
        <v>65.03025338014524</v>
      </c>
      <c r="AG38" s="86">
        <f>SUM($P38:Q38)</f>
        <v>131.25654905261911</v>
      </c>
      <c r="AH38" s="86">
        <f>SUM($P38:R38)</f>
        <v>259.43930099827082</v>
      </c>
      <c r="AI38" s="86">
        <f>SUM($P38:S38)</f>
        <v>496.79436173212093</v>
      </c>
      <c r="AJ38" s="86">
        <f>SUM($T38:T38)</f>
        <v>119.92179800000028</v>
      </c>
      <c r="AK38" s="86">
        <f>SUM($T38:U38)</f>
        <v>266.31734500000061</v>
      </c>
    </row>
    <row r="39" spans="1:37" s="83" customFormat="1" ht="5.0999999999999996" customHeight="1" x14ac:dyDescent="0.25"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</row>
    <row r="40" spans="1:37" x14ac:dyDescent="0.25">
      <c r="C40" s="81" t="s">
        <v>290</v>
      </c>
      <c r="D40" s="82"/>
      <c r="E40" s="95" t="s">
        <v>309</v>
      </c>
      <c r="F40" s="82"/>
      <c r="G40" s="82"/>
      <c r="H40" s="95">
        <f t="shared" ref="H40:U40" si="7">SUM(H42:H49)</f>
        <v>2215.6759999999995</v>
      </c>
      <c r="I40" s="95">
        <f t="shared" si="7"/>
        <v>2140.0045886428197</v>
      </c>
      <c r="J40" s="95">
        <f t="shared" si="7"/>
        <v>2015.545804275745</v>
      </c>
      <c r="K40" s="95">
        <f t="shared" si="7"/>
        <v>1637.1729324006214</v>
      </c>
      <c r="L40" s="95">
        <f t="shared" si="7"/>
        <v>1576.816</v>
      </c>
      <c r="M40" s="95">
        <f t="shared" si="7"/>
        <v>1869.3999999999999</v>
      </c>
      <c r="N40" s="95">
        <f t="shared" si="7"/>
        <v>2224.6999999999989</v>
      </c>
      <c r="O40" s="95">
        <f t="shared" si="7"/>
        <v>1965.3718073719997</v>
      </c>
      <c r="P40" s="95">
        <f t="shared" si="7"/>
        <v>2155</v>
      </c>
      <c r="Q40" s="95">
        <f t="shared" si="7"/>
        <v>2543.9999999999995</v>
      </c>
      <c r="R40" s="95">
        <f t="shared" si="7"/>
        <v>2551.0000000000005</v>
      </c>
      <c r="S40" s="95">
        <f t="shared" si="7"/>
        <v>2815.0000000000005</v>
      </c>
      <c r="T40" s="95">
        <f t="shared" si="7"/>
        <v>2794</v>
      </c>
      <c r="U40" s="95">
        <f t="shared" si="7"/>
        <v>3112.2669822070993</v>
      </c>
      <c r="V40" s="82"/>
      <c r="W40" s="82"/>
      <c r="X40" s="95">
        <f>SUM($H40:H40)</f>
        <v>2215.6759999999995</v>
      </c>
      <c r="Y40" s="95">
        <f>SUM($H40:I40)</f>
        <v>4355.6805886428192</v>
      </c>
      <c r="Z40" s="95">
        <f>SUM($H40:J40)</f>
        <v>6371.2263929185647</v>
      </c>
      <c r="AA40" s="95">
        <f>SUM($H40:K40)</f>
        <v>8008.3993253191857</v>
      </c>
      <c r="AB40" s="95">
        <f>SUM($L40:L40)</f>
        <v>1576.816</v>
      </c>
      <c r="AC40" s="95">
        <f>SUM($L40:M40)</f>
        <v>3446.2159999999999</v>
      </c>
      <c r="AD40" s="95">
        <f>SUM($L40:N40)</f>
        <v>5670.9159999999993</v>
      </c>
      <c r="AE40" s="95">
        <f>SUM($L40:O40)</f>
        <v>7636.2878073719985</v>
      </c>
      <c r="AF40" s="95">
        <f>SUM($P40:P40)</f>
        <v>2155</v>
      </c>
      <c r="AG40" s="95">
        <f>SUM($P40:Q40)</f>
        <v>4699</v>
      </c>
      <c r="AH40" s="95">
        <f>SUM($P40:R40)</f>
        <v>7250</v>
      </c>
      <c r="AI40" s="95">
        <f>SUM($P40:S40)</f>
        <v>10065</v>
      </c>
      <c r="AJ40" s="95">
        <f>SUM($T40:T40)</f>
        <v>2794</v>
      </c>
      <c r="AK40" s="95">
        <f>SUM($T40:U40)</f>
        <v>5906.2669822070993</v>
      </c>
    </row>
    <row r="41" spans="1:37" s="83" customFormat="1" ht="5.0999999999999996" customHeight="1" outlineLevel="1" x14ac:dyDescent="0.25"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</row>
    <row r="42" spans="1:37" outlineLevel="1" x14ac:dyDescent="0.25">
      <c r="B42" s="83"/>
      <c r="C42" s="83"/>
      <c r="D42" s="109" t="s">
        <v>209</v>
      </c>
      <c r="E42" s="86" t="s">
        <v>309</v>
      </c>
      <c r="F42" s="83"/>
      <c r="G42" s="83"/>
      <c r="H42" s="86">
        <v>44.468194723149026</v>
      </c>
      <c r="I42" s="86">
        <v>30.116722223175614</v>
      </c>
      <c r="J42" s="86">
        <v>57.530855129888273</v>
      </c>
      <c r="K42" s="86">
        <v>26.117907692389466</v>
      </c>
      <c r="L42" s="86">
        <v>21.128935828413205</v>
      </c>
      <c r="M42" s="86">
        <v>23.040777187226464</v>
      </c>
      <c r="N42" s="86">
        <v>24.516325836314312</v>
      </c>
      <c r="O42" s="86">
        <v>8.4222283539118923</v>
      </c>
      <c r="P42" s="86">
        <v>15.011656999131244</v>
      </c>
      <c r="Q42" s="86">
        <v>19.41189916515513</v>
      </c>
      <c r="R42" s="86">
        <v>56.523079846114435</v>
      </c>
      <c r="S42" s="86">
        <v>44.340040202680548</v>
      </c>
      <c r="T42" s="86">
        <v>85</v>
      </c>
      <c r="U42" s="86">
        <v>74.634613161391869</v>
      </c>
      <c r="V42" s="83"/>
      <c r="W42" s="83"/>
      <c r="X42" s="86">
        <f>SUM($H42:H42)</f>
        <v>44.468194723149026</v>
      </c>
      <c r="Y42" s="86">
        <f>SUM($H42:I42)</f>
        <v>74.58491694632464</v>
      </c>
      <c r="Z42" s="86">
        <f>SUM($H42:J42)</f>
        <v>132.11577207621292</v>
      </c>
      <c r="AA42" s="86">
        <f>SUM($H42:K42)</f>
        <v>158.23367976860237</v>
      </c>
      <c r="AB42" s="86">
        <f>SUM($L42:L42)</f>
        <v>21.128935828413205</v>
      </c>
      <c r="AC42" s="86">
        <f>SUM($L42:M42)</f>
        <v>44.169713015639672</v>
      </c>
      <c r="AD42" s="86">
        <f>SUM($L42:N42)</f>
        <v>68.686038851953981</v>
      </c>
      <c r="AE42" s="86">
        <f>SUM($L42:O42)</f>
        <v>77.108267205865872</v>
      </c>
      <c r="AF42" s="86">
        <f>SUM($P42:P42)</f>
        <v>15.011656999131244</v>
      </c>
      <c r="AG42" s="86">
        <f>SUM($P42:Q42)</f>
        <v>34.423556164286374</v>
      </c>
      <c r="AH42" s="86">
        <f>SUM($P42:R42)</f>
        <v>90.946636010400809</v>
      </c>
      <c r="AI42" s="86">
        <f>SUM($P42:S42)</f>
        <v>135.28667621308136</v>
      </c>
      <c r="AJ42" s="86">
        <f>SUM($T42:T42)</f>
        <v>85</v>
      </c>
      <c r="AK42" s="86">
        <f>SUM($T42:U42)</f>
        <v>159.63461316139188</v>
      </c>
    </row>
    <row r="43" spans="1:37" outlineLevel="1" x14ac:dyDescent="0.25">
      <c r="B43" s="83"/>
      <c r="C43" s="83"/>
      <c r="D43" s="109" t="s">
        <v>216</v>
      </c>
      <c r="E43" s="86" t="s">
        <v>309</v>
      </c>
      <c r="F43" s="83"/>
      <c r="G43" s="83"/>
      <c r="H43" s="86">
        <v>603.82947519086224</v>
      </c>
      <c r="I43" s="86">
        <v>440.99248247948816</v>
      </c>
      <c r="J43" s="86">
        <v>360.02316713129181</v>
      </c>
      <c r="K43" s="86">
        <v>378.76329194405901</v>
      </c>
      <c r="L43" s="86">
        <v>316.35149919848919</v>
      </c>
      <c r="M43" s="86">
        <v>347.98027834367826</v>
      </c>
      <c r="N43" s="86">
        <v>415.93656065774258</v>
      </c>
      <c r="O43" s="86">
        <v>410.17158735051117</v>
      </c>
      <c r="P43" s="86">
        <v>450.46338162111078</v>
      </c>
      <c r="Q43" s="86">
        <v>418.45867035934714</v>
      </c>
      <c r="R43" s="86">
        <v>480.81021576175056</v>
      </c>
      <c r="S43" s="86">
        <v>683.71041281357452</v>
      </c>
      <c r="T43" s="86">
        <v>602</v>
      </c>
      <c r="U43" s="86">
        <v>691.86568851969469</v>
      </c>
      <c r="V43" s="83"/>
      <c r="W43" s="83"/>
      <c r="X43" s="86">
        <f>SUM($H43:H43)</f>
        <v>603.82947519086224</v>
      </c>
      <c r="Y43" s="86">
        <f>SUM($H43:I43)</f>
        <v>1044.8219576703505</v>
      </c>
      <c r="Z43" s="86">
        <f>SUM($H43:J43)</f>
        <v>1404.8451248016422</v>
      </c>
      <c r="AA43" s="86">
        <f>SUM($H43:K43)</f>
        <v>1783.6084167457011</v>
      </c>
      <c r="AB43" s="86">
        <f>SUM($L43:L43)</f>
        <v>316.35149919848919</v>
      </c>
      <c r="AC43" s="86">
        <f>SUM($L43:M43)</f>
        <v>664.3317775421674</v>
      </c>
      <c r="AD43" s="86">
        <f>SUM($L43:N43)</f>
        <v>1080.26833819991</v>
      </c>
      <c r="AE43" s="86">
        <f>SUM($L43:O43)</f>
        <v>1490.4399255504211</v>
      </c>
      <c r="AF43" s="86">
        <f>SUM($P43:P43)</f>
        <v>450.46338162111078</v>
      </c>
      <c r="AG43" s="86">
        <f>SUM($P43:Q43)</f>
        <v>868.92205198045792</v>
      </c>
      <c r="AH43" s="86">
        <f>SUM($P43:R43)</f>
        <v>1349.7322677422085</v>
      </c>
      <c r="AI43" s="86">
        <f>SUM($P43:S43)</f>
        <v>2033.442680555783</v>
      </c>
      <c r="AJ43" s="86">
        <f>SUM($T43:T43)</f>
        <v>602</v>
      </c>
      <c r="AK43" s="86">
        <f>SUM($T43:U43)</f>
        <v>1293.8656885196947</v>
      </c>
    </row>
    <row r="44" spans="1:37" outlineLevel="1" x14ac:dyDescent="0.25">
      <c r="B44" s="83"/>
      <c r="C44" s="83"/>
      <c r="D44" s="109" t="s">
        <v>262</v>
      </c>
      <c r="E44" s="86" t="s">
        <v>309</v>
      </c>
      <c r="F44" s="83"/>
      <c r="G44" s="83"/>
      <c r="H44" s="86">
        <v>13.187329361219224</v>
      </c>
      <c r="I44" s="86">
        <v>21.301389510324931</v>
      </c>
      <c r="J44" s="86">
        <v>9.1186847342463189</v>
      </c>
      <c r="K44" s="86">
        <v>26.043249455140646</v>
      </c>
      <c r="L44" s="86">
        <v>23.546298836976501</v>
      </c>
      <c r="M44" s="86">
        <v>44.870120701403728</v>
      </c>
      <c r="N44" s="86">
        <v>57.220741305531519</v>
      </c>
      <c r="O44" s="86">
        <v>41.094669657570307</v>
      </c>
      <c r="P44" s="86">
        <v>19.728945145356032</v>
      </c>
      <c r="Q44" s="86">
        <v>83.414450486312276</v>
      </c>
      <c r="R44" s="86">
        <v>52.399257465359184</v>
      </c>
      <c r="S44" s="86">
        <v>111.96575031603277</v>
      </c>
      <c r="T44" s="86">
        <v>96</v>
      </c>
      <c r="U44" s="86">
        <v>77.655645171212157</v>
      </c>
      <c r="V44" s="83"/>
      <c r="W44" s="83"/>
      <c r="X44" s="86">
        <f>SUM($H44:H44)</f>
        <v>13.187329361219224</v>
      </c>
      <c r="Y44" s="86">
        <f>SUM($H44:I44)</f>
        <v>34.488718871544151</v>
      </c>
      <c r="Z44" s="86">
        <f>SUM($H44:J44)</f>
        <v>43.607403605790466</v>
      </c>
      <c r="AA44" s="86">
        <f>SUM($H44:K44)</f>
        <v>69.65065306093112</v>
      </c>
      <c r="AB44" s="86">
        <f>SUM($L44:L44)</f>
        <v>23.546298836976501</v>
      </c>
      <c r="AC44" s="86">
        <f>SUM($L44:M44)</f>
        <v>68.416419538380225</v>
      </c>
      <c r="AD44" s="86">
        <f>SUM($L44:N44)</f>
        <v>125.63716084391174</v>
      </c>
      <c r="AE44" s="86">
        <f>SUM($L44:O44)</f>
        <v>166.73183050148205</v>
      </c>
      <c r="AF44" s="86">
        <f>SUM($P44:P44)</f>
        <v>19.728945145356032</v>
      </c>
      <c r="AG44" s="86">
        <f>SUM($P44:Q44)</f>
        <v>103.14339563166831</v>
      </c>
      <c r="AH44" s="86">
        <f>SUM($P44:R44)</f>
        <v>155.54265309702748</v>
      </c>
      <c r="AI44" s="86">
        <f>SUM($P44:S44)</f>
        <v>267.50840341306025</v>
      </c>
      <c r="AJ44" s="86">
        <f>SUM($T44:T44)</f>
        <v>96</v>
      </c>
      <c r="AK44" s="86">
        <f>SUM($T44:U44)</f>
        <v>173.65564517121214</v>
      </c>
    </row>
    <row r="45" spans="1:37" s="65" customFormat="1" ht="12" customHeight="1" outlineLevel="1" x14ac:dyDescent="0.25">
      <c r="A45" s="84"/>
      <c r="B45" s="84"/>
      <c r="C45" s="84"/>
      <c r="D45" s="109" t="s">
        <v>253</v>
      </c>
      <c r="E45" s="86" t="s">
        <v>309</v>
      </c>
      <c r="F45" s="84"/>
      <c r="G45" s="84"/>
      <c r="H45" s="86">
        <v>366.36782903839594</v>
      </c>
      <c r="I45" s="86">
        <v>428.26416326628447</v>
      </c>
      <c r="J45" s="86">
        <v>384.86030608004842</v>
      </c>
      <c r="K45" s="86">
        <v>257.42877285390631</v>
      </c>
      <c r="L45" s="86">
        <v>290.17636574776986</v>
      </c>
      <c r="M45" s="86">
        <v>354.00700016129099</v>
      </c>
      <c r="N45" s="86">
        <v>433.87599754816335</v>
      </c>
      <c r="O45" s="86">
        <v>325.12076562902558</v>
      </c>
      <c r="P45" s="86">
        <v>490.45485231742026</v>
      </c>
      <c r="Q45" s="86">
        <v>518.14238935536832</v>
      </c>
      <c r="R45" s="86">
        <v>492.24268473492469</v>
      </c>
      <c r="S45" s="86">
        <v>511.1863169529617</v>
      </c>
      <c r="T45" s="86">
        <v>501</v>
      </c>
      <c r="U45" s="86">
        <v>681.2201448710523</v>
      </c>
      <c r="V45" s="84"/>
      <c r="W45" s="84"/>
      <c r="X45" s="86">
        <f>SUM($H45:H45)</f>
        <v>366.36782903839594</v>
      </c>
      <c r="Y45" s="86">
        <f>SUM($H45:I45)</f>
        <v>794.63199230468035</v>
      </c>
      <c r="Z45" s="86">
        <f>SUM($H45:J45)</f>
        <v>1179.4922983847287</v>
      </c>
      <c r="AA45" s="86">
        <f>SUM($H45:K45)</f>
        <v>1436.921071238635</v>
      </c>
      <c r="AB45" s="86">
        <f>SUM($L45:L45)</f>
        <v>290.17636574776986</v>
      </c>
      <c r="AC45" s="86">
        <f>SUM($L45:M45)</f>
        <v>644.18336590906085</v>
      </c>
      <c r="AD45" s="86">
        <f>SUM($L45:N45)</f>
        <v>1078.0593634572242</v>
      </c>
      <c r="AE45" s="86">
        <f>SUM($L45:O45)</f>
        <v>1403.1801290862497</v>
      </c>
      <c r="AF45" s="86">
        <f>SUM($P45:P45)</f>
        <v>490.45485231742026</v>
      </c>
      <c r="AG45" s="86">
        <f>SUM($P45:Q45)</f>
        <v>1008.5972416727886</v>
      </c>
      <c r="AH45" s="86">
        <f>SUM($P45:R45)</f>
        <v>1500.8399264077134</v>
      </c>
      <c r="AI45" s="86">
        <f>SUM($P45:S45)</f>
        <v>2012.0262433606752</v>
      </c>
      <c r="AJ45" s="86">
        <f>SUM($T45:T45)</f>
        <v>501</v>
      </c>
      <c r="AK45" s="86">
        <f>SUM($T45:U45)</f>
        <v>1182.2201448710523</v>
      </c>
    </row>
    <row r="46" spans="1:37" s="65" customFormat="1" ht="12" customHeight="1" outlineLevel="1" x14ac:dyDescent="0.25">
      <c r="A46" s="84"/>
      <c r="B46" s="84"/>
      <c r="C46" s="84"/>
      <c r="D46" s="109" t="s">
        <v>292</v>
      </c>
      <c r="E46" s="86" t="s">
        <v>309</v>
      </c>
      <c r="F46" s="84"/>
      <c r="G46" s="84"/>
      <c r="H46" s="86">
        <v>152.5458335063343</v>
      </c>
      <c r="I46" s="86">
        <v>189.11483830866646</v>
      </c>
      <c r="J46" s="86">
        <v>145.56395902794517</v>
      </c>
      <c r="K46" s="86">
        <v>74.559463387862507</v>
      </c>
      <c r="L46" s="86">
        <v>95.683458787341223</v>
      </c>
      <c r="M46" s="86">
        <v>130.19014096238351</v>
      </c>
      <c r="N46" s="86">
        <v>197.05724216366244</v>
      </c>
      <c r="O46" s="86">
        <v>161.63596647961174</v>
      </c>
      <c r="P46" s="86">
        <v>133.01376770877033</v>
      </c>
      <c r="Q46" s="86">
        <v>228.53556839033484</v>
      </c>
      <c r="R46" s="86">
        <v>209.52481401739431</v>
      </c>
      <c r="S46" s="86">
        <v>193.48759711046995</v>
      </c>
      <c r="T46" s="86">
        <v>246</v>
      </c>
      <c r="U46" s="86">
        <v>221.13876684039522</v>
      </c>
      <c r="V46" s="84"/>
      <c r="W46" s="84"/>
      <c r="X46" s="86">
        <f>SUM($H46:H46)</f>
        <v>152.5458335063343</v>
      </c>
      <c r="Y46" s="86">
        <f>SUM($H46:I46)</f>
        <v>341.6606718150008</v>
      </c>
      <c r="Z46" s="86">
        <f>SUM($H46:J46)</f>
        <v>487.224630842946</v>
      </c>
      <c r="AA46" s="86">
        <f>SUM($H46:K46)</f>
        <v>561.78409423080848</v>
      </c>
      <c r="AB46" s="86">
        <f>SUM($L46:L46)</f>
        <v>95.683458787341223</v>
      </c>
      <c r="AC46" s="86">
        <f>SUM($L46:M46)</f>
        <v>225.87359974972475</v>
      </c>
      <c r="AD46" s="86">
        <f>SUM($L46:N46)</f>
        <v>422.93084191338721</v>
      </c>
      <c r="AE46" s="86">
        <f>SUM($L46:O46)</f>
        <v>584.56680839299895</v>
      </c>
      <c r="AF46" s="86">
        <f>SUM($P46:P46)</f>
        <v>133.01376770877033</v>
      </c>
      <c r="AG46" s="86">
        <f>SUM($P46:Q46)</f>
        <v>361.54933609910518</v>
      </c>
      <c r="AH46" s="86">
        <f>SUM($P46:R46)</f>
        <v>571.07415011649948</v>
      </c>
      <c r="AI46" s="86">
        <f>SUM($P46:S46)</f>
        <v>764.56174722696937</v>
      </c>
      <c r="AJ46" s="86">
        <f>SUM($T46:T46)</f>
        <v>246</v>
      </c>
      <c r="AK46" s="86">
        <f>SUM($T46:U46)</f>
        <v>467.13876684039519</v>
      </c>
    </row>
    <row r="47" spans="1:37" outlineLevel="1" x14ac:dyDescent="0.25">
      <c r="B47" s="83"/>
      <c r="C47" s="83"/>
      <c r="D47" s="109" t="s">
        <v>219</v>
      </c>
      <c r="E47" s="86" t="s">
        <v>309</v>
      </c>
      <c r="F47" s="83"/>
      <c r="G47" s="83"/>
      <c r="H47" s="86">
        <v>704.00507812071839</v>
      </c>
      <c r="I47" s="86">
        <v>761.60347367793736</v>
      </c>
      <c r="J47" s="86">
        <v>748.34863608377941</v>
      </c>
      <c r="K47" s="86">
        <v>607.40561235458006</v>
      </c>
      <c r="L47" s="86">
        <v>566.82740198532554</v>
      </c>
      <c r="M47" s="86">
        <v>741.37709597179185</v>
      </c>
      <c r="N47" s="86">
        <v>792.07211031111331</v>
      </c>
      <c r="O47" s="86">
        <v>698.43923110319815</v>
      </c>
      <c r="P47" s="86">
        <v>769.32913421967373</v>
      </c>
      <c r="Q47" s="86">
        <v>900.02487868191974</v>
      </c>
      <c r="R47" s="86">
        <v>908.23489429367498</v>
      </c>
      <c r="S47" s="86">
        <v>915.86808961329791</v>
      </c>
      <c r="T47" s="86">
        <v>916</v>
      </c>
      <c r="U47" s="86">
        <v>1045.9887081331328</v>
      </c>
      <c r="V47" s="84"/>
      <c r="W47" s="84"/>
      <c r="X47" s="86">
        <f>SUM($H47:H47)</f>
        <v>704.00507812071839</v>
      </c>
      <c r="Y47" s="86">
        <f>SUM($H47:I47)</f>
        <v>1465.6085517986558</v>
      </c>
      <c r="Z47" s="86">
        <f>SUM($H47:J47)</f>
        <v>2213.9571878824354</v>
      </c>
      <c r="AA47" s="86">
        <f>SUM($H47:K47)</f>
        <v>2821.3628002370156</v>
      </c>
      <c r="AB47" s="86">
        <f>SUM($L47:L47)</f>
        <v>566.82740198532554</v>
      </c>
      <c r="AC47" s="86">
        <f>SUM($L47:M47)</f>
        <v>1308.2044979571174</v>
      </c>
      <c r="AD47" s="86">
        <f>SUM($L47:N47)</f>
        <v>2100.2766082682306</v>
      </c>
      <c r="AE47" s="86">
        <f>SUM($L47:O47)</f>
        <v>2798.715839371429</v>
      </c>
      <c r="AF47" s="86">
        <f>SUM($P47:P47)</f>
        <v>769.32913421967373</v>
      </c>
      <c r="AG47" s="86">
        <f>SUM($P47:Q47)</f>
        <v>1669.3540129015935</v>
      </c>
      <c r="AH47" s="86">
        <f>SUM($P47:R47)</f>
        <v>2577.5889071952683</v>
      </c>
      <c r="AI47" s="86">
        <f>SUM($P47:S47)</f>
        <v>3493.4569968085661</v>
      </c>
      <c r="AJ47" s="86">
        <f>SUM($T47:T47)</f>
        <v>916</v>
      </c>
      <c r="AK47" s="86">
        <f>SUM($T47:U47)</f>
        <v>1961.9887081331328</v>
      </c>
    </row>
    <row r="48" spans="1:37" outlineLevel="1" x14ac:dyDescent="0.25">
      <c r="B48" s="83"/>
      <c r="C48" s="83"/>
      <c r="D48" s="109" t="s">
        <v>380</v>
      </c>
      <c r="E48" s="86" t="s">
        <v>309</v>
      </c>
      <c r="F48" s="83"/>
      <c r="G48" s="83"/>
      <c r="H48" s="86">
        <v>173.07264772422133</v>
      </c>
      <c r="I48" s="86">
        <v>193.24835882349592</v>
      </c>
      <c r="J48" s="86">
        <v>174.46086118415201</v>
      </c>
      <c r="K48" s="86">
        <v>150.8508426318094</v>
      </c>
      <c r="L48" s="86">
        <v>138</v>
      </c>
      <c r="M48" s="86">
        <v>169</v>
      </c>
      <c r="N48" s="86">
        <v>180</v>
      </c>
      <c r="O48" s="86">
        <v>162</v>
      </c>
      <c r="P48" s="86">
        <v>171</v>
      </c>
      <c r="Q48" s="86">
        <v>178</v>
      </c>
      <c r="R48" s="86">
        <v>183</v>
      </c>
      <c r="S48" s="86">
        <v>201</v>
      </c>
      <c r="T48" s="86">
        <v>198</v>
      </c>
      <c r="U48" s="86">
        <v>197.915608287</v>
      </c>
      <c r="V48" s="84"/>
      <c r="W48" s="84"/>
      <c r="X48" s="86">
        <f>SUM($H48:H48)</f>
        <v>173.07264772422133</v>
      </c>
      <c r="Y48" s="86">
        <f>SUM($H48:I48)</f>
        <v>366.32100654771727</v>
      </c>
      <c r="Z48" s="86">
        <f>SUM($H48:J48)</f>
        <v>540.78186773186928</v>
      </c>
      <c r="AA48" s="86">
        <f>SUM($H48:K48)</f>
        <v>691.63271036367871</v>
      </c>
      <c r="AB48" s="86">
        <f>SUM($L48:L48)</f>
        <v>138</v>
      </c>
      <c r="AC48" s="86">
        <f>SUM($L48:M48)</f>
        <v>307</v>
      </c>
      <c r="AD48" s="86">
        <f>SUM($L48:N48)</f>
        <v>487</v>
      </c>
      <c r="AE48" s="86">
        <f>SUM($L48:O48)</f>
        <v>649</v>
      </c>
      <c r="AF48" s="86">
        <f>SUM($P48:P48)</f>
        <v>171</v>
      </c>
      <c r="AG48" s="86">
        <f>SUM($P48:Q48)</f>
        <v>349</v>
      </c>
      <c r="AH48" s="86">
        <f>SUM($P48:R48)</f>
        <v>532</v>
      </c>
      <c r="AI48" s="86">
        <f>SUM($P48:S48)</f>
        <v>733</v>
      </c>
      <c r="AJ48" s="86">
        <f>SUM($T48:T48)</f>
        <v>198</v>
      </c>
      <c r="AK48" s="86">
        <f>SUM($T48:U48)</f>
        <v>395.915608287</v>
      </c>
    </row>
    <row r="49" spans="1:37" outlineLevel="1" x14ac:dyDescent="0.25">
      <c r="B49" s="83"/>
      <c r="C49" s="83"/>
      <c r="D49" s="109" t="s">
        <v>293</v>
      </c>
      <c r="E49" s="86" t="s">
        <v>309</v>
      </c>
      <c r="F49" s="83"/>
      <c r="G49" s="83"/>
      <c r="H49" s="86">
        <v>158.19961233509875</v>
      </c>
      <c r="I49" s="86">
        <v>75.363160353446602</v>
      </c>
      <c r="J49" s="86">
        <v>135.63933490439348</v>
      </c>
      <c r="K49" s="86">
        <v>116.00379208087401</v>
      </c>
      <c r="L49" s="86">
        <v>125.10203961568428</v>
      </c>
      <c r="M49" s="86">
        <v>58.934586672224981</v>
      </c>
      <c r="N49" s="86">
        <v>124.02102217747145</v>
      </c>
      <c r="O49" s="86">
        <v>158.48735879817093</v>
      </c>
      <c r="P49" s="86">
        <v>105.99826198853785</v>
      </c>
      <c r="Q49" s="86">
        <v>198.01214356156186</v>
      </c>
      <c r="R49" s="86">
        <v>168.2650538807822</v>
      </c>
      <c r="S49" s="86">
        <v>153.44179299098278</v>
      </c>
      <c r="T49" s="86">
        <v>150</v>
      </c>
      <c r="U49" s="86">
        <v>121.84780722322063</v>
      </c>
      <c r="V49" s="85"/>
      <c r="W49" s="85"/>
      <c r="X49" s="86">
        <f>SUM($H49:H49)</f>
        <v>158.19961233509875</v>
      </c>
      <c r="Y49" s="86">
        <f>SUM($H49:I49)</f>
        <v>233.56277268854535</v>
      </c>
      <c r="Z49" s="86">
        <f>SUM($H49:J49)</f>
        <v>369.20210759293883</v>
      </c>
      <c r="AA49" s="86">
        <f>SUM($H49:K49)</f>
        <v>485.20589967381284</v>
      </c>
      <c r="AB49" s="86">
        <f>SUM($L49:L49)</f>
        <v>125.10203961568428</v>
      </c>
      <c r="AC49" s="86">
        <f>SUM($L49:M49)</f>
        <v>184.03662628790926</v>
      </c>
      <c r="AD49" s="86">
        <f>SUM($L49:N49)</f>
        <v>308.05764846538068</v>
      </c>
      <c r="AE49" s="86">
        <f>SUM($L49:O49)</f>
        <v>466.54500726355161</v>
      </c>
      <c r="AF49" s="86">
        <f>SUM($P49:P49)</f>
        <v>105.99826198853785</v>
      </c>
      <c r="AG49" s="86">
        <f>SUM($P49:Q49)</f>
        <v>304.01040555009968</v>
      </c>
      <c r="AH49" s="86">
        <f>SUM($P49:R49)</f>
        <v>472.27545943088188</v>
      </c>
      <c r="AI49" s="86">
        <f>SUM($P49:S49)</f>
        <v>625.71725242186471</v>
      </c>
      <c r="AJ49" s="86">
        <f>SUM($T49:T49)</f>
        <v>150</v>
      </c>
      <c r="AK49" s="86">
        <f>SUM($T49:U49)</f>
        <v>271.84780722322063</v>
      </c>
    </row>
    <row r="50" spans="1:37" s="83" customFormat="1" ht="5.0999999999999996" customHeight="1" x14ac:dyDescent="0.25"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</row>
    <row r="51" spans="1:37" x14ac:dyDescent="0.25">
      <c r="C51" s="81" t="s">
        <v>291</v>
      </c>
      <c r="D51" s="82"/>
      <c r="E51" s="95" t="s">
        <v>309</v>
      </c>
      <c r="F51" s="82"/>
      <c r="G51" s="82"/>
      <c r="H51" s="95">
        <f t="shared" ref="H51:S51" si="8">SUM(H53:H60)</f>
        <v>2215.6759999999999</v>
      </c>
      <c r="I51" s="95">
        <f t="shared" si="8"/>
        <v>2139.9809999999998</v>
      </c>
      <c r="J51" s="95">
        <f t="shared" si="8"/>
        <v>2015.545804275745</v>
      </c>
      <c r="K51" s="95">
        <f t="shared" si="8"/>
        <v>1637.1729324006214</v>
      </c>
      <c r="L51" s="95">
        <f t="shared" si="8"/>
        <v>1577</v>
      </c>
      <c r="M51" s="95">
        <f t="shared" si="8"/>
        <v>1869</v>
      </c>
      <c r="N51" s="95">
        <f t="shared" si="8"/>
        <v>2225</v>
      </c>
      <c r="O51" s="95">
        <f t="shared" si="8"/>
        <v>1965</v>
      </c>
      <c r="P51" s="95">
        <f t="shared" si="8"/>
        <v>2156</v>
      </c>
      <c r="Q51" s="95">
        <f t="shared" si="8"/>
        <v>2543</v>
      </c>
      <c r="R51" s="95">
        <f t="shared" si="8"/>
        <v>2551</v>
      </c>
      <c r="S51" s="95">
        <f t="shared" si="8"/>
        <v>2815</v>
      </c>
      <c r="T51" s="95">
        <f>SUM(T53:T60)</f>
        <v>2794</v>
      </c>
      <c r="U51" s="95">
        <f>SUM(U53:U60)</f>
        <v>3112.0000000000005</v>
      </c>
      <c r="V51" s="82"/>
      <c r="W51" s="82"/>
      <c r="X51" s="95">
        <f>SUM($H51:H51)</f>
        <v>2215.6759999999999</v>
      </c>
      <c r="Y51" s="95">
        <f>SUM($H51:I51)</f>
        <v>4355.6569999999992</v>
      </c>
      <c r="Z51" s="95">
        <f>SUM($H51:J51)</f>
        <v>6371.2028042757447</v>
      </c>
      <c r="AA51" s="95">
        <f>SUM($H51:K51)</f>
        <v>8008.3757366763657</v>
      </c>
      <c r="AB51" s="95">
        <f>SUM($L51:L51)</f>
        <v>1577</v>
      </c>
      <c r="AC51" s="95">
        <f>SUM($L51:M51)</f>
        <v>3446</v>
      </c>
      <c r="AD51" s="95">
        <f>SUM($L51:N51)</f>
        <v>5671</v>
      </c>
      <c r="AE51" s="95">
        <f>SUM($L51:O51)</f>
        <v>7636</v>
      </c>
      <c r="AF51" s="95">
        <f>SUM($P51:P51)</f>
        <v>2156</v>
      </c>
      <c r="AG51" s="95">
        <f>SUM($P51:Q51)</f>
        <v>4699</v>
      </c>
      <c r="AH51" s="95">
        <f>SUM($P51:R51)</f>
        <v>7250</v>
      </c>
      <c r="AI51" s="95">
        <f>SUM($P51:S51)</f>
        <v>10065</v>
      </c>
      <c r="AJ51" s="95">
        <f>SUM($T51:T51)</f>
        <v>2794</v>
      </c>
      <c r="AK51" s="95">
        <f>SUM($T51:U51)</f>
        <v>5906</v>
      </c>
    </row>
    <row r="52" spans="1:37" s="83" customFormat="1" ht="5.0999999999999996" customHeight="1" outlineLevel="1" x14ac:dyDescent="0.25"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</row>
    <row r="53" spans="1:37" outlineLevel="1" x14ac:dyDescent="0.25">
      <c r="A53" s="63"/>
      <c r="B53" s="83"/>
      <c r="C53" s="83"/>
      <c r="D53" s="83" t="s">
        <v>283</v>
      </c>
      <c r="E53" s="86" t="s">
        <v>309</v>
      </c>
      <c r="F53" s="83"/>
      <c r="G53" s="83"/>
      <c r="H53" s="86">
        <v>783.65775518033797</v>
      </c>
      <c r="I53" s="86">
        <v>873.87938892549801</v>
      </c>
      <c r="J53" s="86">
        <v>826.21179452447006</v>
      </c>
      <c r="K53" s="86">
        <v>606.05682187659011</v>
      </c>
      <c r="L53" s="86">
        <v>588</v>
      </c>
      <c r="M53" s="86">
        <v>720</v>
      </c>
      <c r="N53" s="86">
        <v>941</v>
      </c>
      <c r="O53" s="86">
        <v>828</v>
      </c>
      <c r="P53" s="86">
        <v>710</v>
      </c>
      <c r="Q53" s="86">
        <v>927</v>
      </c>
      <c r="R53" s="86">
        <v>1116</v>
      </c>
      <c r="S53" s="86">
        <v>1134</v>
      </c>
      <c r="T53" s="86">
        <v>969</v>
      </c>
      <c r="U53" s="86">
        <v>1024.0759902086995</v>
      </c>
      <c r="V53" s="83"/>
      <c r="W53" s="83"/>
      <c r="X53" s="86">
        <f>SUM($H53:H53)</f>
        <v>783.65775518033797</v>
      </c>
      <c r="Y53" s="86">
        <f>SUM($H53:I53)</f>
        <v>1657.537144105836</v>
      </c>
      <c r="Z53" s="86">
        <f>SUM($H53:J53)</f>
        <v>2483.7489386303059</v>
      </c>
      <c r="AA53" s="86">
        <f>SUM($H53:K53)</f>
        <v>3089.8057605068961</v>
      </c>
      <c r="AB53" s="86">
        <f>SUM($L53:L53)</f>
        <v>588</v>
      </c>
      <c r="AC53" s="86">
        <f>SUM($L53:M53)</f>
        <v>1308</v>
      </c>
      <c r="AD53" s="86">
        <f>SUM($L53:N53)</f>
        <v>2249</v>
      </c>
      <c r="AE53" s="86">
        <f>SUM($L53:O53)</f>
        <v>3077</v>
      </c>
      <c r="AF53" s="86">
        <f>SUM($P53:P53)</f>
        <v>710</v>
      </c>
      <c r="AG53" s="86">
        <f>SUM($P53:Q53)</f>
        <v>1637</v>
      </c>
      <c r="AH53" s="86">
        <f>SUM($P53:R53)</f>
        <v>2753</v>
      </c>
      <c r="AI53" s="86">
        <f>SUM($P53:S53)</f>
        <v>3887</v>
      </c>
      <c r="AJ53" s="86">
        <f>SUM($T53:T53)</f>
        <v>969</v>
      </c>
      <c r="AK53" s="86">
        <f>SUM($T53:U53)</f>
        <v>1993.0759902086995</v>
      </c>
    </row>
    <row r="54" spans="1:37" outlineLevel="1" x14ac:dyDescent="0.25">
      <c r="A54" s="63"/>
      <c r="B54" s="83"/>
      <c r="C54" s="83"/>
      <c r="D54" s="83" t="s">
        <v>284</v>
      </c>
      <c r="E54" s="86" t="s">
        <v>309</v>
      </c>
      <c r="F54" s="83"/>
      <c r="G54" s="83"/>
      <c r="H54" s="86">
        <v>387.55005555385401</v>
      </c>
      <c r="I54" s="86">
        <v>508.70247463170602</v>
      </c>
      <c r="J54" s="86">
        <v>396.781647195228</v>
      </c>
      <c r="K54" s="86">
        <v>369.77926011572225</v>
      </c>
      <c r="L54" s="86">
        <v>316</v>
      </c>
      <c r="M54" s="86">
        <v>351</v>
      </c>
      <c r="N54" s="86">
        <v>355</v>
      </c>
      <c r="O54" s="86">
        <v>351</v>
      </c>
      <c r="P54" s="86">
        <v>413</v>
      </c>
      <c r="Q54" s="86">
        <v>460</v>
      </c>
      <c r="R54" s="86">
        <v>388</v>
      </c>
      <c r="S54" s="86">
        <v>469</v>
      </c>
      <c r="T54" s="86">
        <v>594</v>
      </c>
      <c r="U54" s="86">
        <v>662.14827013449997</v>
      </c>
      <c r="V54" s="83"/>
      <c r="W54" s="83"/>
      <c r="X54" s="86">
        <f>SUM($H54:H54)</f>
        <v>387.55005555385401</v>
      </c>
      <c r="Y54" s="86">
        <f>SUM($H54:I54)</f>
        <v>896.25253018556009</v>
      </c>
      <c r="Z54" s="86">
        <f>SUM($H54:J54)</f>
        <v>1293.0341773807882</v>
      </c>
      <c r="AA54" s="86">
        <f>SUM($H54:K54)</f>
        <v>1662.8134374965105</v>
      </c>
      <c r="AB54" s="86">
        <f>SUM($L54:L54)</f>
        <v>316</v>
      </c>
      <c r="AC54" s="86">
        <f>SUM($L54:M54)</f>
        <v>667</v>
      </c>
      <c r="AD54" s="86">
        <f>SUM($L54:N54)</f>
        <v>1022</v>
      </c>
      <c r="AE54" s="86">
        <f>SUM($L54:O54)</f>
        <v>1373</v>
      </c>
      <c r="AF54" s="86">
        <f>SUM($P54:P54)</f>
        <v>413</v>
      </c>
      <c r="AG54" s="86">
        <f>SUM($P54:Q54)</f>
        <v>873</v>
      </c>
      <c r="AH54" s="86">
        <f>SUM($P54:R54)</f>
        <v>1261</v>
      </c>
      <c r="AI54" s="86">
        <f>SUM($P54:S54)</f>
        <v>1730</v>
      </c>
      <c r="AJ54" s="86">
        <f>SUM($T54:T54)</f>
        <v>594</v>
      </c>
      <c r="AK54" s="86">
        <f>SUM($T54:U54)</f>
        <v>1256.1482701344999</v>
      </c>
    </row>
    <row r="55" spans="1:37" outlineLevel="1" x14ac:dyDescent="0.25">
      <c r="A55" s="63"/>
      <c r="B55" s="83"/>
      <c r="C55" s="83"/>
      <c r="D55" s="83" t="s">
        <v>286</v>
      </c>
      <c r="E55" s="86" t="s">
        <v>309</v>
      </c>
      <c r="F55" s="83"/>
      <c r="G55" s="83"/>
      <c r="H55" s="86">
        <v>171.04774930497499</v>
      </c>
      <c r="I55" s="86">
        <v>212.18790602096999</v>
      </c>
      <c r="J55" s="86">
        <v>162.27583473063905</v>
      </c>
      <c r="K55" s="86">
        <v>139.0947418728619</v>
      </c>
      <c r="L55" s="86">
        <v>283</v>
      </c>
      <c r="M55" s="86">
        <v>359</v>
      </c>
      <c r="N55" s="86">
        <v>378</v>
      </c>
      <c r="O55" s="86">
        <v>308</v>
      </c>
      <c r="P55" s="86">
        <v>448</v>
      </c>
      <c r="Q55" s="86">
        <v>486</v>
      </c>
      <c r="R55" s="86">
        <v>520</v>
      </c>
      <c r="S55" s="86">
        <v>478</v>
      </c>
      <c r="T55" s="86">
        <v>323</v>
      </c>
      <c r="U55" s="86">
        <v>413.22074815849993</v>
      </c>
      <c r="V55" s="83"/>
      <c r="W55" s="83"/>
      <c r="X55" s="86">
        <f>SUM($H55:H55)</f>
        <v>171.04774930497499</v>
      </c>
      <c r="Y55" s="86">
        <f>SUM($H55:I55)</f>
        <v>383.235655325945</v>
      </c>
      <c r="Z55" s="86">
        <f>SUM($H55:J55)</f>
        <v>545.51149005658408</v>
      </c>
      <c r="AA55" s="86">
        <f>SUM($H55:K55)</f>
        <v>684.60623192944604</v>
      </c>
      <c r="AB55" s="86">
        <f>SUM($L55:L55)</f>
        <v>283</v>
      </c>
      <c r="AC55" s="86">
        <f>SUM($L55:M55)</f>
        <v>642</v>
      </c>
      <c r="AD55" s="86">
        <f>SUM($L55:N55)</f>
        <v>1020</v>
      </c>
      <c r="AE55" s="86">
        <f>SUM($L55:O55)</f>
        <v>1328</v>
      </c>
      <c r="AF55" s="86">
        <f>SUM($P55:P55)</f>
        <v>448</v>
      </c>
      <c r="AG55" s="86">
        <f>SUM($P55:Q55)</f>
        <v>934</v>
      </c>
      <c r="AH55" s="86">
        <f>SUM($P55:R55)</f>
        <v>1454</v>
      </c>
      <c r="AI55" s="86">
        <f>SUM($P55:S55)</f>
        <v>1932</v>
      </c>
      <c r="AJ55" s="86">
        <f>SUM($T55:T55)</f>
        <v>323</v>
      </c>
      <c r="AK55" s="86">
        <f>SUM($T55:U55)</f>
        <v>736.22074815849987</v>
      </c>
    </row>
    <row r="56" spans="1:37" outlineLevel="1" x14ac:dyDescent="0.25">
      <c r="A56" s="63"/>
      <c r="B56" s="83"/>
      <c r="C56" s="83"/>
      <c r="D56" s="83" t="s">
        <v>287</v>
      </c>
      <c r="E56" s="86" t="s">
        <v>309</v>
      </c>
      <c r="F56" s="83"/>
      <c r="G56" s="83"/>
      <c r="H56" s="86">
        <v>392.62586478303501</v>
      </c>
      <c r="I56" s="86">
        <v>337.94717544436099</v>
      </c>
      <c r="J56" s="86">
        <v>390.33433748713304</v>
      </c>
      <c r="K56" s="86">
        <v>235.5375962341123</v>
      </c>
      <c r="L56" s="86">
        <v>133</v>
      </c>
      <c r="M56" s="86">
        <v>164</v>
      </c>
      <c r="N56" s="86">
        <v>147</v>
      </c>
      <c r="O56" s="86">
        <v>185</v>
      </c>
      <c r="P56" s="86">
        <v>336</v>
      </c>
      <c r="Q56" s="86">
        <v>284</v>
      </c>
      <c r="R56" s="86">
        <v>226</v>
      </c>
      <c r="S56" s="86">
        <v>237</v>
      </c>
      <c r="T56" s="86">
        <v>541</v>
      </c>
      <c r="U56" s="86">
        <v>696.17267795000021</v>
      </c>
      <c r="V56" s="83"/>
      <c r="W56" s="83"/>
      <c r="X56" s="86">
        <f>SUM($H56:H56)</f>
        <v>392.62586478303501</v>
      </c>
      <c r="Y56" s="86">
        <f>SUM($H56:I56)</f>
        <v>730.57304022739595</v>
      </c>
      <c r="Z56" s="86">
        <f>SUM($H56:J56)</f>
        <v>1120.907377714529</v>
      </c>
      <c r="AA56" s="86">
        <f>SUM($H56:K56)</f>
        <v>1356.4449739486413</v>
      </c>
      <c r="AB56" s="86">
        <f>SUM($L56:L56)</f>
        <v>133</v>
      </c>
      <c r="AC56" s="86">
        <f>SUM($L56:M56)</f>
        <v>297</v>
      </c>
      <c r="AD56" s="86">
        <f>SUM($L56:N56)</f>
        <v>444</v>
      </c>
      <c r="AE56" s="86">
        <f>SUM($L56:O56)</f>
        <v>629</v>
      </c>
      <c r="AF56" s="86">
        <f>SUM($P56:P56)</f>
        <v>336</v>
      </c>
      <c r="AG56" s="86">
        <f>SUM($P56:Q56)</f>
        <v>620</v>
      </c>
      <c r="AH56" s="86">
        <f>SUM($P56:R56)</f>
        <v>846</v>
      </c>
      <c r="AI56" s="86">
        <f>SUM($P56:S56)</f>
        <v>1083</v>
      </c>
      <c r="AJ56" s="86">
        <f>SUM($T56:T56)</f>
        <v>541</v>
      </c>
      <c r="AK56" s="86">
        <f>SUM($T56:U56)</f>
        <v>1237.1726779500002</v>
      </c>
    </row>
    <row r="57" spans="1:37" outlineLevel="1" x14ac:dyDescent="0.25">
      <c r="A57" s="63"/>
      <c r="B57" s="83"/>
      <c r="C57" s="83"/>
      <c r="D57" s="83" t="s">
        <v>288</v>
      </c>
      <c r="E57" s="86" t="s">
        <v>309</v>
      </c>
      <c r="F57" s="83"/>
      <c r="G57" s="83"/>
      <c r="H57" s="86">
        <v>175.03195078458901</v>
      </c>
      <c r="I57" s="86">
        <v>45.073104001000999</v>
      </c>
      <c r="J57" s="86">
        <v>64.163051141345008</v>
      </c>
      <c r="K57" s="86">
        <v>93.473418955555459</v>
      </c>
      <c r="L57" s="86">
        <v>76</v>
      </c>
      <c r="M57" s="86">
        <v>94</v>
      </c>
      <c r="N57" s="86">
        <v>78</v>
      </c>
      <c r="O57" s="86">
        <v>69</v>
      </c>
      <c r="P57" s="86">
        <v>43</v>
      </c>
      <c r="Q57" s="86">
        <v>99</v>
      </c>
      <c r="R57" s="86">
        <v>25</v>
      </c>
      <c r="S57" s="86">
        <v>110</v>
      </c>
      <c r="T57" s="86">
        <v>36</v>
      </c>
      <c r="U57" s="86">
        <v>171.91068328699998</v>
      </c>
      <c r="V57" s="83"/>
      <c r="W57" s="83"/>
      <c r="X57" s="86">
        <f>SUM($H57:H57)</f>
        <v>175.03195078458901</v>
      </c>
      <c r="Y57" s="86">
        <f>SUM($H57:I57)</f>
        <v>220.10505478559003</v>
      </c>
      <c r="Z57" s="86">
        <f>SUM($H57:J57)</f>
        <v>284.26810592693505</v>
      </c>
      <c r="AA57" s="86">
        <f>SUM($H57:K57)</f>
        <v>377.74152488249052</v>
      </c>
      <c r="AB57" s="86">
        <f>SUM($L57:L57)</f>
        <v>76</v>
      </c>
      <c r="AC57" s="86">
        <f>SUM($L57:M57)</f>
        <v>170</v>
      </c>
      <c r="AD57" s="86">
        <f>SUM($L57:N57)</f>
        <v>248</v>
      </c>
      <c r="AE57" s="86">
        <f>SUM($L57:O57)</f>
        <v>317</v>
      </c>
      <c r="AF57" s="86">
        <f>SUM($P57:P57)</f>
        <v>43</v>
      </c>
      <c r="AG57" s="86">
        <f>SUM($P57:Q57)</f>
        <v>142</v>
      </c>
      <c r="AH57" s="86">
        <f>SUM($P57:R57)</f>
        <v>167</v>
      </c>
      <c r="AI57" s="86">
        <f>SUM($P57:S57)</f>
        <v>277</v>
      </c>
      <c r="AJ57" s="86">
        <f>SUM($T57:T57)</f>
        <v>36</v>
      </c>
      <c r="AK57" s="86">
        <f>SUM($T57:U57)</f>
        <v>207.91068328699998</v>
      </c>
    </row>
    <row r="58" spans="1:37" outlineLevel="1" x14ac:dyDescent="0.25">
      <c r="A58" s="63"/>
      <c r="B58" s="83"/>
      <c r="C58" s="83"/>
      <c r="D58" s="83" t="s">
        <v>378</v>
      </c>
      <c r="E58" s="86" t="s">
        <v>309</v>
      </c>
      <c r="F58" s="83"/>
      <c r="G58" s="83"/>
      <c r="H58" s="86">
        <v>168.92962673657962</v>
      </c>
      <c r="I58" s="86">
        <v>89.608260207991194</v>
      </c>
      <c r="J58" s="86">
        <v>97.115546517640851</v>
      </c>
      <c r="K58" s="86">
        <v>106.75751013578976</v>
      </c>
      <c r="L58" s="86">
        <v>100</v>
      </c>
      <c r="M58" s="86">
        <v>60</v>
      </c>
      <c r="N58" s="86">
        <v>110</v>
      </c>
      <c r="O58" s="86">
        <v>107</v>
      </c>
      <c r="P58" s="86">
        <v>81</v>
      </c>
      <c r="Q58" s="86">
        <v>112</v>
      </c>
      <c r="R58" s="86">
        <v>103</v>
      </c>
      <c r="S58" s="86">
        <v>129</v>
      </c>
      <c r="T58" s="86">
        <v>121</v>
      </c>
      <c r="U58" s="86">
        <v>78.71762291520001</v>
      </c>
      <c r="V58" s="83"/>
      <c r="W58" s="83"/>
      <c r="X58" s="86">
        <f>SUM($H58:H58)</f>
        <v>168.92962673657962</v>
      </c>
      <c r="Y58" s="86">
        <f>SUM($H58:I58)</f>
        <v>258.5378869445708</v>
      </c>
      <c r="Z58" s="86">
        <f>SUM($H58:J58)</f>
        <v>355.65343346221164</v>
      </c>
      <c r="AA58" s="86">
        <f>SUM($H58:K58)</f>
        <v>462.41094359800138</v>
      </c>
      <c r="AB58" s="86">
        <f>SUM($L58:L58)</f>
        <v>100</v>
      </c>
      <c r="AC58" s="86">
        <f>SUM($L58:M58)</f>
        <v>160</v>
      </c>
      <c r="AD58" s="86">
        <f>SUM($L58:N58)</f>
        <v>270</v>
      </c>
      <c r="AE58" s="86">
        <f>SUM($L58:O58)</f>
        <v>377</v>
      </c>
      <c r="AF58" s="86">
        <f>SUM($P58:P58)</f>
        <v>81</v>
      </c>
      <c r="AG58" s="86">
        <f>SUM($P58:Q58)</f>
        <v>193</v>
      </c>
      <c r="AH58" s="86">
        <f>SUM($P58:R58)</f>
        <v>296</v>
      </c>
      <c r="AI58" s="86">
        <f>SUM($P58:S58)</f>
        <v>425</v>
      </c>
      <c r="AJ58" s="86">
        <f>SUM($T58:T58)</f>
        <v>121</v>
      </c>
      <c r="AK58" s="86">
        <f>SUM($T58:U58)</f>
        <v>199.71762291520002</v>
      </c>
    </row>
    <row r="59" spans="1:37" outlineLevel="1" x14ac:dyDescent="0.25">
      <c r="A59" s="63"/>
      <c r="B59" s="83"/>
      <c r="C59" s="83"/>
      <c r="D59" s="83" t="s">
        <v>379</v>
      </c>
      <c r="E59" s="86" t="s">
        <v>309</v>
      </c>
      <c r="F59" s="83"/>
      <c r="G59" s="83"/>
      <c r="H59" s="86">
        <v>42.232406684144905</v>
      </c>
      <c r="I59" s="86">
        <v>22.402065051997798</v>
      </c>
      <c r="J59" s="86">
        <v>24.278886629410213</v>
      </c>
      <c r="K59" s="86">
        <v>26.68937753394744</v>
      </c>
      <c r="L59" s="86">
        <v>25</v>
      </c>
      <c r="M59" s="86">
        <v>53</v>
      </c>
      <c r="N59" s="86">
        <v>151</v>
      </c>
      <c r="O59" s="86">
        <v>88</v>
      </c>
      <c r="P59" s="86">
        <v>88</v>
      </c>
      <c r="Q59" s="86">
        <v>113</v>
      </c>
      <c r="R59" s="86">
        <v>106</v>
      </c>
      <c r="S59" s="86">
        <v>125</v>
      </c>
      <c r="T59" s="86">
        <v>112</v>
      </c>
      <c r="U59" s="86">
        <v>45.861010157199999</v>
      </c>
      <c r="V59" s="83"/>
      <c r="W59" s="83"/>
      <c r="X59" s="86">
        <f>SUM($H59:H59)</f>
        <v>42.232406684144905</v>
      </c>
      <c r="Y59" s="86">
        <f>SUM($H59:I59)</f>
        <v>64.6344717361427</v>
      </c>
      <c r="Z59" s="86">
        <f>SUM($H59:J59)</f>
        <v>88.913358365552909</v>
      </c>
      <c r="AA59" s="86">
        <f>SUM($H59:K59)</f>
        <v>115.60273589950035</v>
      </c>
      <c r="AB59" s="86">
        <f>SUM($L59:L59)</f>
        <v>25</v>
      </c>
      <c r="AC59" s="86">
        <f>SUM($L59:M59)</f>
        <v>78</v>
      </c>
      <c r="AD59" s="86">
        <f>SUM($L59:N59)</f>
        <v>229</v>
      </c>
      <c r="AE59" s="86">
        <f>SUM($L59:O59)</f>
        <v>317</v>
      </c>
      <c r="AF59" s="86">
        <f>SUM($P59:P59)</f>
        <v>88</v>
      </c>
      <c r="AG59" s="86">
        <f>SUM($P59:Q59)</f>
        <v>201</v>
      </c>
      <c r="AH59" s="86">
        <f>SUM($P59:R59)</f>
        <v>307</v>
      </c>
      <c r="AI59" s="86">
        <f>SUM($P59:S59)</f>
        <v>432</v>
      </c>
      <c r="AJ59" s="86">
        <f>SUM($T59:T59)</f>
        <v>112</v>
      </c>
      <c r="AK59" s="86">
        <f>SUM($T59:U59)</f>
        <v>157.86101015719998</v>
      </c>
    </row>
    <row r="60" spans="1:37" s="83" customFormat="1" x14ac:dyDescent="0.25">
      <c r="D60" s="83" t="s">
        <v>278</v>
      </c>
      <c r="E60" s="83" t="s">
        <v>309</v>
      </c>
      <c r="H60" s="86">
        <v>94.600590972484568</v>
      </c>
      <c r="I60" s="86">
        <v>50.180625716475063</v>
      </c>
      <c r="J60" s="86">
        <v>54.384706049878865</v>
      </c>
      <c r="K60" s="86">
        <v>59.784205676042255</v>
      </c>
      <c r="L60" s="86">
        <v>56</v>
      </c>
      <c r="M60" s="86">
        <v>68</v>
      </c>
      <c r="N60" s="86">
        <v>65</v>
      </c>
      <c r="O60" s="86">
        <v>29</v>
      </c>
      <c r="P60" s="86">
        <v>37</v>
      </c>
      <c r="Q60" s="86">
        <v>62</v>
      </c>
      <c r="R60" s="86">
        <v>67</v>
      </c>
      <c r="S60" s="86">
        <v>133</v>
      </c>
      <c r="T60" s="86">
        <v>98</v>
      </c>
      <c r="U60" s="86">
        <v>19.892997188899997</v>
      </c>
      <c r="X60" s="86">
        <f>SUM($H60:H60)</f>
        <v>94.600590972484568</v>
      </c>
      <c r="Y60" s="86">
        <f>SUM($H60:I60)</f>
        <v>144.78121668895963</v>
      </c>
      <c r="Z60" s="86">
        <f>SUM($H60:J60)</f>
        <v>199.1659227388385</v>
      </c>
      <c r="AA60" s="86">
        <f>SUM($H60:K60)</f>
        <v>258.95012841488074</v>
      </c>
      <c r="AB60" s="86">
        <f>SUM($L60:L60)</f>
        <v>56</v>
      </c>
      <c r="AC60" s="86">
        <f>SUM($L60:M60)</f>
        <v>124</v>
      </c>
      <c r="AD60" s="86">
        <f>SUM($L60:N60)</f>
        <v>189</v>
      </c>
      <c r="AE60" s="86">
        <f>SUM($L60:O60)</f>
        <v>218</v>
      </c>
      <c r="AF60" s="86">
        <f>SUM($P60:P60)</f>
        <v>37</v>
      </c>
      <c r="AG60" s="86">
        <f>SUM($P60:Q60)</f>
        <v>99</v>
      </c>
      <c r="AH60" s="86">
        <f>SUM($P60:R60)</f>
        <v>166</v>
      </c>
      <c r="AI60" s="86">
        <f>SUM($P60:S60)</f>
        <v>299</v>
      </c>
      <c r="AJ60" s="86">
        <f>SUM($T60:T60)</f>
        <v>98</v>
      </c>
      <c r="AK60" s="86">
        <f>SUM($T60:U60)</f>
        <v>117.8929971889</v>
      </c>
    </row>
    <row r="61" spans="1:37" s="83" customFormat="1" ht="12" customHeight="1" x14ac:dyDescent="0.25"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</row>
    <row r="62" spans="1:37" s="83" customFormat="1" ht="12" customHeight="1" x14ac:dyDescent="0.25">
      <c r="D62" s="97"/>
      <c r="E62" s="97"/>
      <c r="F62" s="97"/>
      <c r="G62" s="97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</row>
    <row r="63" spans="1:37" s="83" customFormat="1" ht="12" customHeight="1" x14ac:dyDescent="0.25">
      <c r="D63" s="97"/>
      <c r="E63" s="97"/>
      <c r="F63" s="97"/>
      <c r="G63" s="97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</row>
    <row r="64" spans="1:37" s="83" customFormat="1" ht="12" customHeight="1" x14ac:dyDescent="0.25">
      <c r="D64" s="97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</row>
    <row r="65" spans="8:37" s="83" customFormat="1" ht="12" hidden="1" customHeight="1" x14ac:dyDescent="0.25"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</row>
    <row r="66" spans="8:37" s="83" customFormat="1" ht="12" hidden="1" customHeight="1" x14ac:dyDescent="0.25"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</row>
    <row r="67" spans="8:37" s="83" customFormat="1" ht="12" hidden="1" customHeight="1" x14ac:dyDescent="0.25"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</row>
    <row r="68" spans="8:37" s="83" customFormat="1" ht="12" hidden="1" customHeight="1" x14ac:dyDescent="0.25"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</row>
    <row r="69" spans="8:37" s="83" customFormat="1" ht="12" hidden="1" customHeight="1" x14ac:dyDescent="0.25"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</row>
    <row r="70" spans="8:37" s="83" customFormat="1" ht="12" hidden="1" customHeight="1" x14ac:dyDescent="0.25"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</row>
    <row r="71" spans="8:37" s="83" customFormat="1" ht="12" hidden="1" customHeight="1" x14ac:dyDescent="0.25"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</row>
    <row r="72" spans="8:37" s="83" customFormat="1" ht="12" hidden="1" customHeight="1" x14ac:dyDescent="0.25"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</row>
    <row r="73" spans="8:37" s="83" customFormat="1" ht="12" hidden="1" customHeight="1" x14ac:dyDescent="0.25"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</row>
    <row r="74" spans="8:37" s="83" customFormat="1" ht="12" hidden="1" customHeight="1" x14ac:dyDescent="0.25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</row>
    <row r="75" spans="8:37" s="83" customFormat="1" ht="12" hidden="1" customHeight="1" x14ac:dyDescent="0.25"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</row>
    <row r="76" spans="8:37" s="83" customFormat="1" ht="12" hidden="1" customHeight="1" x14ac:dyDescent="0.25"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</row>
    <row r="77" spans="8:37" s="83" customFormat="1" ht="12" hidden="1" customHeight="1" x14ac:dyDescent="0.25"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</row>
    <row r="78" spans="8:37" s="83" customFormat="1" ht="12" hidden="1" customHeight="1" x14ac:dyDescent="0.25"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</row>
    <row r="79" spans="8:37" s="83" customFormat="1" ht="12" hidden="1" customHeight="1" x14ac:dyDescent="0.25"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</row>
    <row r="80" spans="8:37" s="83" customFormat="1" ht="12" hidden="1" customHeight="1" x14ac:dyDescent="0.25"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</row>
    <row r="81" spans="8:37" s="83" customFormat="1" ht="12" hidden="1" customHeight="1" x14ac:dyDescent="0.25"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</row>
    <row r="82" spans="8:37" s="83" customFormat="1" ht="12" hidden="1" customHeight="1" x14ac:dyDescent="0.25"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</row>
    <row r="83" spans="8:37" s="83" customFormat="1" ht="12" hidden="1" customHeight="1" x14ac:dyDescent="0.25"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</row>
    <row r="84" spans="8:37" s="83" customFormat="1" ht="12" hidden="1" customHeight="1" x14ac:dyDescent="0.25"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</row>
    <row r="85" spans="8:37" s="83" customFormat="1" ht="12" hidden="1" customHeight="1" x14ac:dyDescent="0.25"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</row>
    <row r="86" spans="8:37" s="83" customFormat="1" ht="12" hidden="1" customHeight="1" x14ac:dyDescent="0.25"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</row>
    <row r="87" spans="8:37" s="83" customFormat="1" ht="12" hidden="1" customHeight="1" x14ac:dyDescent="0.25"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</row>
    <row r="88" spans="8:37" s="83" customFormat="1" ht="12" hidden="1" customHeight="1" x14ac:dyDescent="0.25"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</row>
    <row r="89" spans="8:37" s="83" customFormat="1" ht="12" hidden="1" customHeight="1" x14ac:dyDescent="0.25"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</row>
    <row r="90" spans="8:37" s="83" customFormat="1" ht="12" hidden="1" customHeight="1" x14ac:dyDescent="0.25"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</row>
    <row r="91" spans="8:37" s="83" customFormat="1" ht="12" hidden="1" customHeight="1" x14ac:dyDescent="0.25"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</row>
    <row r="92" spans="8:37" s="83" customFormat="1" ht="12" hidden="1" customHeight="1" x14ac:dyDescent="0.25"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</row>
    <row r="93" spans="8:37" s="83" customFormat="1" ht="12" hidden="1" customHeight="1" x14ac:dyDescent="0.25"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</row>
    <row r="94" spans="8:37" s="83" customFormat="1" ht="12" hidden="1" customHeight="1" x14ac:dyDescent="0.25"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</row>
    <row r="95" spans="8:37" s="83" customFormat="1" ht="12" hidden="1" customHeight="1" x14ac:dyDescent="0.25"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</row>
    <row r="96" spans="8:37" s="83" customFormat="1" ht="12" hidden="1" customHeight="1" x14ac:dyDescent="0.25"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</row>
    <row r="97" spans="8:37" s="83" customFormat="1" ht="12" hidden="1" customHeight="1" x14ac:dyDescent="0.25"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</row>
    <row r="98" spans="8:37" s="83" customFormat="1" ht="12" hidden="1" customHeight="1" x14ac:dyDescent="0.25"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</row>
    <row r="99" spans="8:37" s="83" customFormat="1" ht="12" hidden="1" customHeight="1" x14ac:dyDescent="0.25"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</row>
    <row r="100" spans="8:37" s="83" customFormat="1" ht="12" hidden="1" customHeight="1" x14ac:dyDescent="0.25"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</row>
    <row r="101" spans="8:37" s="83" customFormat="1" ht="12" hidden="1" customHeight="1" x14ac:dyDescent="0.25"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</row>
    <row r="102" spans="8:37" s="83" customFormat="1" ht="12" hidden="1" customHeight="1" x14ac:dyDescent="0.25"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</row>
    <row r="103" spans="8:37" s="83" customFormat="1" ht="12" hidden="1" customHeight="1" x14ac:dyDescent="0.25"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</row>
    <row r="104" spans="8:37" s="83" customFormat="1" ht="12" hidden="1" customHeight="1" x14ac:dyDescent="0.25"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</row>
    <row r="105" spans="8:37" s="83" customFormat="1" ht="12" hidden="1" customHeight="1" x14ac:dyDescent="0.25"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</row>
    <row r="106" spans="8:37" s="83" customFormat="1" ht="12" hidden="1" customHeight="1" x14ac:dyDescent="0.25"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</row>
    <row r="107" spans="8:37" s="83" customFormat="1" ht="12" hidden="1" customHeight="1" x14ac:dyDescent="0.25"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</row>
    <row r="108" spans="8:37" s="83" customFormat="1" ht="12" hidden="1" customHeight="1" x14ac:dyDescent="0.25"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</row>
    <row r="109" spans="8:37" s="83" customFormat="1" ht="12" hidden="1" customHeight="1" x14ac:dyDescent="0.25"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</row>
    <row r="110" spans="8:37" s="83" customFormat="1" ht="12" hidden="1" customHeight="1" x14ac:dyDescent="0.25"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</row>
    <row r="111" spans="8:37" s="83" customFormat="1" ht="12" hidden="1" customHeight="1" x14ac:dyDescent="0.25"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</row>
    <row r="112" spans="8:37" s="83" customFormat="1" ht="12" hidden="1" customHeight="1" x14ac:dyDescent="0.25"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</row>
    <row r="113" spans="8:37" s="83" customFormat="1" ht="12" hidden="1" customHeight="1" x14ac:dyDescent="0.25"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</row>
    <row r="114" spans="8:37" s="83" customFormat="1" ht="12" hidden="1" customHeight="1" x14ac:dyDescent="0.25"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</row>
    <row r="115" spans="8:37" s="83" customFormat="1" ht="12" hidden="1" customHeight="1" x14ac:dyDescent="0.25"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</row>
    <row r="116" spans="8:37" s="83" customFormat="1" ht="12" hidden="1" customHeight="1" x14ac:dyDescent="0.25"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</row>
    <row r="117" spans="8:37" s="83" customFormat="1" ht="12" hidden="1" customHeight="1" x14ac:dyDescent="0.25"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</row>
    <row r="118" spans="8:37" s="83" customFormat="1" ht="12" hidden="1" customHeight="1" x14ac:dyDescent="0.25"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</row>
    <row r="119" spans="8:37" s="83" customFormat="1" ht="12" hidden="1" customHeight="1" x14ac:dyDescent="0.25"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</row>
    <row r="120" spans="8:37" s="83" customFormat="1" ht="12" hidden="1" customHeight="1" x14ac:dyDescent="0.25"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</row>
    <row r="121" spans="8:37" s="83" customFormat="1" ht="12" hidden="1" customHeight="1" x14ac:dyDescent="0.25"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</row>
    <row r="122" spans="8:37" s="83" customFormat="1" ht="12" hidden="1" customHeight="1" x14ac:dyDescent="0.25"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</row>
    <row r="123" spans="8:37" s="83" customFormat="1" ht="12" hidden="1" customHeight="1" x14ac:dyDescent="0.25"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</row>
    <row r="124" spans="8:37" s="83" customFormat="1" ht="12" hidden="1" customHeight="1" x14ac:dyDescent="0.25"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</row>
    <row r="125" spans="8:37" s="83" customFormat="1" ht="12" hidden="1" customHeight="1" x14ac:dyDescent="0.25"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</row>
    <row r="126" spans="8:37" s="83" customFormat="1" ht="12" hidden="1" customHeight="1" x14ac:dyDescent="0.25"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</row>
    <row r="127" spans="8:37" s="83" customFormat="1" ht="12" hidden="1" customHeight="1" x14ac:dyDescent="0.25"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</row>
    <row r="128" spans="8:37" s="83" customFormat="1" ht="12" hidden="1" customHeight="1" x14ac:dyDescent="0.25"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</row>
    <row r="129" spans="8:37" s="83" customFormat="1" ht="12" hidden="1" customHeight="1" x14ac:dyDescent="0.25"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</row>
    <row r="130" spans="8:37" s="83" customFormat="1" ht="12" hidden="1" customHeight="1" x14ac:dyDescent="0.25"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</row>
    <row r="131" spans="8:37" s="83" customFormat="1" ht="12" hidden="1" customHeight="1" x14ac:dyDescent="0.25"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</row>
    <row r="132" spans="8:37" s="83" customFormat="1" ht="12" hidden="1" customHeight="1" x14ac:dyDescent="0.25"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</row>
    <row r="133" spans="8:37" s="83" customFormat="1" ht="12" hidden="1" customHeight="1" x14ac:dyDescent="0.25"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</row>
    <row r="134" spans="8:37" s="83" customFormat="1" ht="12" hidden="1" customHeight="1" x14ac:dyDescent="0.25"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</row>
    <row r="135" spans="8:37" s="83" customFormat="1" ht="12" hidden="1" customHeight="1" x14ac:dyDescent="0.25"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</row>
    <row r="136" spans="8:37" s="83" customFormat="1" ht="12" hidden="1" customHeight="1" x14ac:dyDescent="0.25"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</row>
    <row r="137" spans="8:37" s="83" customFormat="1" ht="12" hidden="1" customHeight="1" x14ac:dyDescent="0.25"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</row>
    <row r="138" spans="8:37" s="83" customFormat="1" ht="12" hidden="1" customHeight="1" x14ac:dyDescent="0.25"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</row>
    <row r="139" spans="8:37" s="83" customFormat="1" ht="12" hidden="1" customHeight="1" x14ac:dyDescent="0.25"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</row>
    <row r="140" spans="8:37" s="83" customFormat="1" ht="12" hidden="1" customHeight="1" x14ac:dyDescent="0.25"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</row>
    <row r="141" spans="8:37" s="83" customFormat="1" ht="12" hidden="1" customHeight="1" x14ac:dyDescent="0.25"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</row>
    <row r="142" spans="8:37" s="83" customFormat="1" ht="12" hidden="1" customHeight="1" x14ac:dyDescent="0.25"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</row>
    <row r="143" spans="8:37" s="83" customFormat="1" ht="12" hidden="1" customHeight="1" x14ac:dyDescent="0.25"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</row>
    <row r="144" spans="8:37" s="83" customFormat="1" ht="12" hidden="1" customHeight="1" x14ac:dyDescent="0.25"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</row>
    <row r="145" spans="1:37" s="83" customFormat="1" ht="12" hidden="1" customHeight="1" x14ac:dyDescent="0.25"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</row>
    <row r="146" spans="1:37" s="83" customFormat="1" ht="12" hidden="1" customHeight="1" x14ac:dyDescent="0.25"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</row>
    <row r="147" spans="1:37" s="83" customFormat="1" ht="12" hidden="1" customHeight="1" x14ac:dyDescent="0.25"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</row>
    <row r="148" spans="1:37" s="83" customFormat="1" ht="12" customHeight="1" x14ac:dyDescent="0.25"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86"/>
      <c r="U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</row>
    <row r="149" spans="1:37" s="83" customFormat="1" ht="12" hidden="1" customHeight="1" x14ac:dyDescent="0.25"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</row>
    <row r="150" spans="1:37" s="83" customFormat="1" ht="12" hidden="1" customHeight="1" x14ac:dyDescent="0.25"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</row>
    <row r="151" spans="1:37" s="83" customFormat="1" ht="12" hidden="1" customHeight="1" x14ac:dyDescent="0.25"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</row>
    <row r="152" spans="1:37" s="83" customFormat="1" ht="12" hidden="1" customHeight="1" x14ac:dyDescent="0.25"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</row>
    <row r="153" spans="1:37" ht="12" hidden="1" customHeight="1" x14ac:dyDescent="0.25">
      <c r="A153" s="63"/>
    </row>
    <row r="154" spans="1:37" ht="12" hidden="1" customHeight="1" x14ac:dyDescent="0.25">
      <c r="A154" s="63"/>
    </row>
    <row r="155" spans="1:37" ht="12" hidden="1" customHeight="1" x14ac:dyDescent="0.25">
      <c r="A155" s="63"/>
    </row>
    <row r="156" spans="1:37" ht="12" hidden="1" customHeight="1" x14ac:dyDescent="0.25">
      <c r="A156" s="63"/>
    </row>
    <row r="157" spans="1:37" ht="12" hidden="1" customHeight="1" x14ac:dyDescent="0.25">
      <c r="A157" s="63"/>
    </row>
    <row r="158" spans="1:37" ht="12" hidden="1" customHeight="1" x14ac:dyDescent="0.25">
      <c r="A158" s="63"/>
    </row>
    <row r="159" spans="1:37" ht="12" hidden="1" customHeight="1" x14ac:dyDescent="0.25">
      <c r="A159" s="63"/>
    </row>
    <row r="160" spans="1:37" ht="12" hidden="1" customHeight="1" x14ac:dyDescent="0.25">
      <c r="A160" s="63"/>
    </row>
    <row r="161" spans="1:1" ht="12" hidden="1" customHeight="1" x14ac:dyDescent="0.25">
      <c r="A161" s="63"/>
    </row>
    <row r="162" spans="1:1" ht="12" hidden="1" customHeight="1" x14ac:dyDescent="0.25">
      <c r="A162" s="63"/>
    </row>
    <row r="163" spans="1:1" ht="12" hidden="1" customHeight="1" x14ac:dyDescent="0.25">
      <c r="A163" s="63"/>
    </row>
    <row r="164" spans="1:1" ht="12" hidden="1" customHeight="1" x14ac:dyDescent="0.25">
      <c r="A164" s="63"/>
    </row>
    <row r="165" spans="1:1" ht="12" hidden="1" customHeight="1" x14ac:dyDescent="0.25"/>
    <row r="166" spans="1:1" ht="12" hidden="1" customHeight="1" x14ac:dyDescent="0.25"/>
    <row r="167" spans="1:1" ht="12" hidden="1" customHeight="1" x14ac:dyDescent="0.25"/>
    <row r="168" spans="1:1" ht="12" hidden="1" customHeight="1" x14ac:dyDescent="0.25"/>
    <row r="169" spans="1:1" ht="12" hidden="1" customHeight="1" x14ac:dyDescent="0.25"/>
    <row r="170" spans="1:1" ht="12" hidden="1" customHeight="1" x14ac:dyDescent="0.25"/>
    <row r="171" spans="1:1" ht="12" hidden="1" customHeight="1" x14ac:dyDescent="0.25"/>
  </sheetData>
  <conditionalFormatting sqref="AE62:AE64">
    <cfRule type="cellIs" dxfId="435" priority="43" operator="lessThan">
      <formula>-1</formula>
    </cfRule>
    <cfRule type="cellIs" dxfId="434" priority="44" operator="greaterThan">
      <formula>1</formula>
    </cfRule>
  </conditionalFormatting>
  <conditionalFormatting sqref="Q64">
    <cfRule type="cellIs" dxfId="433" priority="37" operator="lessThan">
      <formula>-1</formula>
    </cfRule>
    <cfRule type="cellIs" dxfId="432" priority="38" operator="greaterThan">
      <formula>1</formula>
    </cfRule>
  </conditionalFormatting>
  <conditionalFormatting sqref="AG62:AG64">
    <cfRule type="cellIs" dxfId="431" priority="33" operator="lessThan">
      <formula>-1</formula>
    </cfRule>
    <cfRule type="cellIs" dxfId="430" priority="34" operator="greaterThan">
      <formula>1</formula>
    </cfRule>
  </conditionalFormatting>
  <conditionalFormatting sqref="R62">
    <cfRule type="cellIs" dxfId="429" priority="31" operator="lessThan">
      <formula>-1</formula>
    </cfRule>
    <cfRule type="cellIs" dxfId="428" priority="32" operator="greaterThan">
      <formula>1</formula>
    </cfRule>
  </conditionalFormatting>
  <conditionalFormatting sqref="R64">
    <cfRule type="cellIs" dxfId="427" priority="29" operator="lessThan">
      <formula>-1</formula>
    </cfRule>
    <cfRule type="cellIs" dxfId="426" priority="30" operator="greaterThan">
      <formula>1</formula>
    </cfRule>
  </conditionalFormatting>
  <conditionalFormatting sqref="AH62:AH64">
    <cfRule type="cellIs" dxfId="425" priority="25" operator="lessThan">
      <formula>-1</formula>
    </cfRule>
    <cfRule type="cellIs" dxfId="424" priority="26" operator="greaterThan">
      <formula>1</formula>
    </cfRule>
  </conditionalFormatting>
  <conditionalFormatting sqref="S62">
    <cfRule type="cellIs" dxfId="423" priority="23" operator="lessThan">
      <formula>-1</formula>
    </cfRule>
    <cfRule type="cellIs" dxfId="422" priority="24" operator="greaterThan">
      <formula>1</formula>
    </cfRule>
  </conditionalFormatting>
  <conditionalFormatting sqref="P62">
    <cfRule type="cellIs" dxfId="421" priority="55" operator="lessThan">
      <formula>-1</formula>
    </cfRule>
    <cfRule type="cellIs" dxfId="420" priority="56" operator="greaterThan">
      <formula>1</formula>
    </cfRule>
  </conditionalFormatting>
  <conditionalFormatting sqref="O62">
    <cfRule type="cellIs" dxfId="419" priority="53" operator="lessThan">
      <formula>-1</formula>
    </cfRule>
    <cfRule type="cellIs" dxfId="418" priority="54" operator="greaterThan">
      <formula>1</formula>
    </cfRule>
  </conditionalFormatting>
  <conditionalFormatting sqref="O64">
    <cfRule type="cellIs" dxfId="417" priority="51" operator="lessThan">
      <formula>-1</formula>
    </cfRule>
    <cfRule type="cellIs" dxfId="416" priority="52" operator="greaterThan">
      <formula>1</formula>
    </cfRule>
  </conditionalFormatting>
  <conditionalFormatting sqref="P64">
    <cfRule type="cellIs" dxfId="415" priority="49" operator="lessThan">
      <formula>-1</formula>
    </cfRule>
    <cfRule type="cellIs" dxfId="414" priority="50" operator="greaterThan">
      <formula>1</formula>
    </cfRule>
  </conditionalFormatting>
  <conditionalFormatting sqref="O63">
    <cfRule type="cellIs" dxfId="413" priority="47" operator="lessThan">
      <formula>-1</formula>
    </cfRule>
    <cfRule type="cellIs" dxfId="412" priority="48" operator="greaterThan">
      <formula>1</formula>
    </cfRule>
  </conditionalFormatting>
  <conditionalFormatting sqref="P63">
    <cfRule type="cellIs" dxfId="411" priority="45" operator="lessThan">
      <formula>-1</formula>
    </cfRule>
    <cfRule type="cellIs" dxfId="410" priority="46" operator="greaterThan">
      <formula>1</formula>
    </cfRule>
  </conditionalFormatting>
  <conditionalFormatting sqref="AF62:AF64">
    <cfRule type="cellIs" dxfId="409" priority="41" operator="lessThan">
      <formula>-1</formula>
    </cfRule>
    <cfRule type="cellIs" dxfId="408" priority="42" operator="greaterThan">
      <formula>1</formula>
    </cfRule>
  </conditionalFormatting>
  <conditionalFormatting sqref="Q62">
    <cfRule type="cellIs" dxfId="407" priority="39" operator="lessThan">
      <formula>-1</formula>
    </cfRule>
    <cfRule type="cellIs" dxfId="406" priority="40" operator="greaterThan">
      <formula>1</formula>
    </cfRule>
  </conditionalFormatting>
  <conditionalFormatting sqref="H62:N64 V62:AD64">
    <cfRule type="cellIs" dxfId="405" priority="57" operator="lessThan">
      <formula>-1</formula>
    </cfRule>
    <cfRule type="cellIs" dxfId="404" priority="58" operator="greaterThan">
      <formula>1</formula>
    </cfRule>
  </conditionalFormatting>
  <conditionalFormatting sqref="T63">
    <cfRule type="cellIs" dxfId="403" priority="11" operator="lessThan">
      <formula>-1</formula>
    </cfRule>
    <cfRule type="cellIs" dxfId="402" priority="12" operator="greaterThan">
      <formula>1</formula>
    </cfRule>
  </conditionalFormatting>
  <conditionalFormatting sqref="AK62:AK64">
    <cfRule type="cellIs" dxfId="401" priority="1" operator="lessThan">
      <formula>-1</formula>
    </cfRule>
    <cfRule type="cellIs" dxfId="400" priority="2" operator="greaterThan">
      <formula>1</formula>
    </cfRule>
  </conditionalFormatting>
  <conditionalFormatting sqref="Q63">
    <cfRule type="cellIs" dxfId="399" priority="35" operator="lessThan">
      <formula>-1</formula>
    </cfRule>
    <cfRule type="cellIs" dxfId="398" priority="36" operator="greaterThan">
      <formula>1</formula>
    </cfRule>
  </conditionalFormatting>
  <conditionalFormatting sqref="R63">
    <cfRule type="cellIs" dxfId="397" priority="27" operator="lessThan">
      <formula>-1</formula>
    </cfRule>
    <cfRule type="cellIs" dxfId="396" priority="28" operator="greaterThan">
      <formula>1</formula>
    </cfRule>
  </conditionalFormatting>
  <conditionalFormatting sqref="S64">
    <cfRule type="cellIs" dxfId="395" priority="21" operator="lessThan">
      <formula>-1</formula>
    </cfRule>
    <cfRule type="cellIs" dxfId="394" priority="22" operator="greaterThan">
      <formula>1</formula>
    </cfRule>
  </conditionalFormatting>
  <conditionalFormatting sqref="S63">
    <cfRule type="cellIs" dxfId="393" priority="19" operator="lessThan">
      <formula>-1</formula>
    </cfRule>
    <cfRule type="cellIs" dxfId="392" priority="20" operator="greaterThan">
      <formula>1</formula>
    </cfRule>
  </conditionalFormatting>
  <conditionalFormatting sqref="AI62:AI64">
    <cfRule type="cellIs" dxfId="391" priority="17" operator="lessThan">
      <formula>-1</formula>
    </cfRule>
    <cfRule type="cellIs" dxfId="390" priority="18" operator="greaterThan">
      <formula>1</formula>
    </cfRule>
  </conditionalFormatting>
  <conditionalFormatting sqref="T62">
    <cfRule type="cellIs" dxfId="389" priority="15" operator="lessThan">
      <formula>-1</formula>
    </cfRule>
    <cfRule type="cellIs" dxfId="388" priority="16" operator="greaterThan">
      <formula>1</formula>
    </cfRule>
  </conditionalFormatting>
  <conditionalFormatting sqref="T64">
    <cfRule type="cellIs" dxfId="387" priority="13" operator="lessThan">
      <formula>-1</formula>
    </cfRule>
    <cfRule type="cellIs" dxfId="386" priority="14" operator="greaterThan">
      <formula>1</formula>
    </cfRule>
  </conditionalFormatting>
  <conditionalFormatting sqref="AJ62:AJ64">
    <cfRule type="cellIs" dxfId="385" priority="9" operator="lessThan">
      <formula>-1</formula>
    </cfRule>
    <cfRule type="cellIs" dxfId="384" priority="10" operator="greaterThan">
      <formula>1</formula>
    </cfRule>
  </conditionalFormatting>
  <conditionalFormatting sqref="U62">
    <cfRule type="cellIs" dxfId="383" priority="7" operator="lessThan">
      <formula>-1</formula>
    </cfRule>
    <cfRule type="cellIs" dxfId="382" priority="8" operator="greaterThan">
      <formula>1</formula>
    </cfRule>
  </conditionalFormatting>
  <conditionalFormatting sqref="U64">
    <cfRule type="cellIs" dxfId="381" priority="5" operator="lessThan">
      <formula>-1</formula>
    </cfRule>
    <cfRule type="cellIs" dxfId="380" priority="6" operator="greaterThan">
      <formula>1</formula>
    </cfRule>
  </conditionalFormatting>
  <conditionalFormatting sqref="U63">
    <cfRule type="cellIs" dxfId="379" priority="3" operator="lessThan">
      <formula>-1</formula>
    </cfRule>
    <cfRule type="cellIs" dxfId="378" priority="4" operator="greaterThan">
      <formula>1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Y112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3" customWidth="1"/>
    <col min="6" max="7" width="0.85546875" style="63" customWidth="1"/>
    <col min="8" max="17" width="9.140625" style="64" customWidth="1"/>
    <col min="18" max="19" width="2.7109375" style="63" customWidth="1"/>
    <col min="20" max="21" width="9.140625" style="64" customWidth="1"/>
    <col min="22" max="24" width="9.140625" style="64" hidden="1" customWidth="1" outlineLevel="1"/>
    <col min="25" max="25" width="9.140625" style="64" customWidth="1" collapsed="1"/>
    <col min="26" max="28" width="9.140625" style="64" hidden="1" customWidth="1" outlineLevel="1"/>
    <col min="29" max="29" width="9.140625" style="64" customWidth="1" collapsed="1"/>
    <col min="30" max="31" width="9.140625" style="64" customWidth="1"/>
    <col min="32" max="32" width="0.85546875" style="83" customWidth="1"/>
    <col min="33" max="51" width="0" style="63" hidden="1" customWidth="1"/>
    <col min="52" max="16384" width="9.140625" style="63" hidden="1"/>
  </cols>
  <sheetData>
    <row r="1" spans="1:32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  <c r="P1" s="86"/>
      <c r="Q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2" s="11" customFormat="1" ht="32.25" customHeight="1" x14ac:dyDescent="0.25">
      <c r="A2" s="10"/>
    </row>
    <row r="3" spans="1:32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  <c r="P3" s="86"/>
      <c r="Q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2" ht="12" customHeight="1" x14ac:dyDescent="0.25">
      <c r="B4" s="67" t="s">
        <v>202</v>
      </c>
      <c r="C4" s="67"/>
      <c r="D4" s="66"/>
      <c r="E4" s="66"/>
      <c r="F4" s="66"/>
      <c r="G4" s="66"/>
      <c r="H4" s="68" t="s">
        <v>199</v>
      </c>
      <c r="I4" s="68" t="s">
        <v>201</v>
      </c>
      <c r="J4" s="68" t="s">
        <v>207</v>
      </c>
      <c r="K4" s="68" t="s">
        <v>249</v>
      </c>
      <c r="L4" s="68" t="s">
        <v>250</v>
      </c>
      <c r="M4" s="68" t="s">
        <v>347</v>
      </c>
      <c r="N4" s="68" t="s">
        <v>348</v>
      </c>
      <c r="O4" s="68" t="s">
        <v>371</v>
      </c>
      <c r="P4" s="68" t="s">
        <v>376</v>
      </c>
      <c r="Q4" s="68" t="s">
        <v>387</v>
      </c>
      <c r="R4" s="66"/>
      <c r="S4" s="66"/>
      <c r="T4" s="69">
        <v>2014</v>
      </c>
      <c r="U4" s="69">
        <f>T4+1</f>
        <v>2015</v>
      </c>
      <c r="V4" s="68" t="s">
        <v>199</v>
      </c>
      <c r="W4" s="69" t="s">
        <v>200</v>
      </c>
      <c r="X4" s="68" t="s">
        <v>208</v>
      </c>
      <c r="Y4" s="69">
        <f>U4+1</f>
        <v>2016</v>
      </c>
      <c r="Z4" s="68" t="s">
        <v>250</v>
      </c>
      <c r="AA4" s="68" t="s">
        <v>349</v>
      </c>
      <c r="AB4" s="68" t="s">
        <v>350</v>
      </c>
      <c r="AC4" s="69">
        <v>2017</v>
      </c>
      <c r="AD4" s="68" t="s">
        <v>376</v>
      </c>
      <c r="AE4" s="68" t="s">
        <v>388</v>
      </c>
    </row>
    <row r="5" spans="1:32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3"/>
      <c r="S5" s="83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2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3"/>
      <c r="S6" s="83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2" ht="12" customHeight="1" x14ac:dyDescent="0.25">
      <c r="B7" s="78" t="s">
        <v>245</v>
      </c>
      <c r="C7" s="70"/>
      <c r="D7" s="70"/>
      <c r="E7" s="70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0"/>
      <c r="S7" s="70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</row>
    <row r="8" spans="1:32" ht="5.0999999999999996" customHeight="1" outlineLevel="1" x14ac:dyDescent="0.25">
      <c r="B8" s="83"/>
      <c r="C8" s="83"/>
      <c r="D8" s="83"/>
      <c r="E8" s="83"/>
      <c r="F8" s="83"/>
      <c r="G8" s="83"/>
      <c r="H8" s="86"/>
      <c r="I8" s="86"/>
      <c r="J8" s="86"/>
      <c r="K8" s="86"/>
      <c r="L8" s="86"/>
      <c r="M8" s="86"/>
      <c r="N8" s="86"/>
      <c r="O8" s="86"/>
      <c r="P8" s="86"/>
      <c r="Q8" s="86"/>
      <c r="R8" s="83"/>
      <c r="S8" s="83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</row>
    <row r="9" spans="1:32" outlineLevel="1" x14ac:dyDescent="0.25">
      <c r="C9" s="79" t="s">
        <v>203</v>
      </c>
      <c r="D9" s="80"/>
      <c r="E9" s="96" t="s">
        <v>307</v>
      </c>
      <c r="F9" s="80"/>
      <c r="G9" s="80"/>
      <c r="H9" s="96">
        <f t="shared" ref="H9:J9" si="0">SUM(H11:H12)+H13+H14</f>
        <v>3241.6855589999936</v>
      </c>
      <c r="I9" s="96">
        <f t="shared" si="0"/>
        <v>3251.0146859999977</v>
      </c>
      <c r="J9" s="96">
        <f t="shared" si="0"/>
        <v>3301.9981429999984</v>
      </c>
      <c r="K9" s="96">
        <f t="shared" ref="K9:L9" si="1">SUM(K11:K12)+K13+K14</f>
        <v>2895.8514700000023</v>
      </c>
      <c r="L9" s="96">
        <f t="shared" si="1"/>
        <v>3069.1481139999987</v>
      </c>
      <c r="M9" s="96">
        <f t="shared" ref="M9:Q9" si="2">SUM(M11:M12)+M13+M14</f>
        <v>3328.0728139999997</v>
      </c>
      <c r="N9" s="96">
        <f t="shared" si="2"/>
        <v>3424.5294090000007</v>
      </c>
      <c r="O9" s="96">
        <f t="shared" si="2"/>
        <v>3229.258937000006</v>
      </c>
      <c r="P9" s="96">
        <f t="shared" si="2"/>
        <v>3337.6541150000003</v>
      </c>
      <c r="Q9" s="96">
        <f t="shared" si="2"/>
        <v>3432.6359440000024</v>
      </c>
      <c r="R9" s="79"/>
      <c r="S9" s="79"/>
      <c r="T9" s="96">
        <v>12259.765239</v>
      </c>
      <c r="U9" s="96">
        <v>13028.912494999993</v>
      </c>
      <c r="V9" s="96">
        <f>SUM($H9:H9)</f>
        <v>3241.6855589999936</v>
      </c>
      <c r="W9" s="96">
        <f>SUM($H9:I9)</f>
        <v>6492.7002449999909</v>
      </c>
      <c r="X9" s="96">
        <f>SUM($H9:J9)</f>
        <v>9794.6983879999898</v>
      </c>
      <c r="Y9" s="96">
        <f>SUM($H9:K9)</f>
        <v>12690.549857999991</v>
      </c>
      <c r="Z9" s="96">
        <f>SUM($L9:L9)</f>
        <v>3069.1481139999987</v>
      </c>
      <c r="AA9" s="96">
        <f>SUM($L9:M9)</f>
        <v>6397.2209279999988</v>
      </c>
      <c r="AB9" s="96">
        <f>SUM($L9:N9)</f>
        <v>9821.7503369999995</v>
      </c>
      <c r="AC9" s="96">
        <f>SUM($L9:O9)</f>
        <v>13051.009274000005</v>
      </c>
      <c r="AD9" s="96">
        <f>SUM($P9:P9)</f>
        <v>3337.6541150000003</v>
      </c>
      <c r="AE9" s="96">
        <f>SUM($P9:Q9)</f>
        <v>6770.2900590000027</v>
      </c>
    </row>
    <row r="10" spans="1:32" s="83" customFormat="1" ht="5.0999999999999996" customHeight="1" outlineLevel="2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1:32" outlineLevel="2" x14ac:dyDescent="0.25">
      <c r="B11" s="83"/>
      <c r="C11" s="83"/>
      <c r="D11" s="83" t="s">
        <v>209</v>
      </c>
      <c r="E11" s="86" t="s">
        <v>307</v>
      </c>
      <c r="F11" s="83"/>
      <c r="G11" s="83"/>
      <c r="H11" s="86">
        <v>150.05343400000001</v>
      </c>
      <c r="I11" s="86">
        <v>93.806377999999995</v>
      </c>
      <c r="J11" s="86">
        <v>105.322378</v>
      </c>
      <c r="K11" s="86">
        <v>86.071750000000009</v>
      </c>
      <c r="L11" s="86">
        <v>55.570250000000001</v>
      </c>
      <c r="M11" s="86">
        <v>58.52205</v>
      </c>
      <c r="N11" s="86">
        <v>178.09879600000002</v>
      </c>
      <c r="O11" s="86">
        <v>143.08935</v>
      </c>
      <c r="P11" s="86">
        <v>259.77946999999995</v>
      </c>
      <c r="Q11" s="86">
        <v>205.06959999999998</v>
      </c>
      <c r="R11" s="83"/>
      <c r="S11" s="83"/>
      <c r="T11" s="86">
        <v>264.010942</v>
      </c>
      <c r="U11" s="86">
        <v>683.06505900000002</v>
      </c>
      <c r="V11" s="86">
        <f>SUM($H11:H11)</f>
        <v>150.05343400000001</v>
      </c>
      <c r="W11" s="86">
        <f>SUM($H11:I11)</f>
        <v>243.85981200000001</v>
      </c>
      <c r="X11" s="86">
        <f>SUM($H11:J11)</f>
        <v>349.18218999999999</v>
      </c>
      <c r="Y11" s="86">
        <f>SUM($H11:K11)</f>
        <v>435.25394</v>
      </c>
      <c r="Z11" s="86">
        <f>SUM($L11:L11)</f>
        <v>55.570250000000001</v>
      </c>
      <c r="AA11" s="86">
        <f>SUM($L11:M11)</f>
        <v>114.09229999999999</v>
      </c>
      <c r="AB11" s="86">
        <f>SUM($L11:N11)</f>
        <v>292.19109600000002</v>
      </c>
      <c r="AC11" s="86">
        <f>SUM($L11:O11)</f>
        <v>435.28044599999998</v>
      </c>
      <c r="AD11" s="86">
        <f>SUM($P11:P11)</f>
        <v>259.77946999999995</v>
      </c>
      <c r="AE11" s="86">
        <f>SUM($P11:Q11)</f>
        <v>464.84906999999993</v>
      </c>
    </row>
    <row r="12" spans="1:32" outlineLevel="2" x14ac:dyDescent="0.25">
      <c r="B12" s="83"/>
      <c r="C12" s="83"/>
      <c r="D12" s="83" t="s">
        <v>216</v>
      </c>
      <c r="E12" s="86" t="s">
        <v>307</v>
      </c>
      <c r="F12" s="83"/>
      <c r="G12" s="83"/>
      <c r="H12" s="86">
        <v>1625.4562299999952</v>
      </c>
      <c r="I12" s="86">
        <v>1704.9105499999985</v>
      </c>
      <c r="J12" s="86">
        <v>1632.2209700000003</v>
      </c>
      <c r="K12" s="86">
        <v>1604.7102100000029</v>
      </c>
      <c r="L12" s="86">
        <v>1650.6349599999992</v>
      </c>
      <c r="M12" s="86">
        <v>1659.4819200000002</v>
      </c>
      <c r="N12" s="86">
        <v>1706.1611000000007</v>
      </c>
      <c r="O12" s="86">
        <v>1712.1031300000075</v>
      </c>
      <c r="P12" s="86">
        <v>1822.7766500000014</v>
      </c>
      <c r="Q12" s="86">
        <v>1750.281443000001</v>
      </c>
      <c r="R12" s="83"/>
      <c r="S12" s="83"/>
      <c r="T12" s="86">
        <v>6489.4565229999998</v>
      </c>
      <c r="U12" s="86">
        <v>6834.2931759999938</v>
      </c>
      <c r="V12" s="86">
        <f>SUM($H12:H12)</f>
        <v>1625.4562299999952</v>
      </c>
      <c r="W12" s="86">
        <f>SUM($H12:I12)</f>
        <v>3330.3667799999939</v>
      </c>
      <c r="X12" s="86">
        <f>SUM($H12:J12)</f>
        <v>4962.5877499999942</v>
      </c>
      <c r="Y12" s="86">
        <f>SUM($H12:K12)</f>
        <v>6567.2979599999971</v>
      </c>
      <c r="Z12" s="86">
        <f>SUM($L12:L12)</f>
        <v>1650.6349599999992</v>
      </c>
      <c r="AA12" s="86">
        <f>SUM($L12:M12)</f>
        <v>3310.1168799999996</v>
      </c>
      <c r="AB12" s="86">
        <f>SUM($L12:N12)</f>
        <v>5016.2779800000008</v>
      </c>
      <c r="AC12" s="86">
        <f>SUM($L12:O12)</f>
        <v>6728.3811100000084</v>
      </c>
      <c r="AD12" s="86">
        <f>SUM($P12:P12)</f>
        <v>1822.7766500000014</v>
      </c>
      <c r="AE12" s="86">
        <f>SUM($P12:Q12)</f>
        <v>3573.0580930000024</v>
      </c>
    </row>
    <row r="13" spans="1:32" outlineLevel="2" x14ac:dyDescent="0.25">
      <c r="B13" s="83"/>
      <c r="C13" s="83"/>
      <c r="D13" s="83" t="s">
        <v>210</v>
      </c>
      <c r="E13" s="86" t="s">
        <v>307</v>
      </c>
      <c r="F13" s="83"/>
      <c r="G13" s="83"/>
      <c r="H13" s="86">
        <v>747.26814999999897</v>
      </c>
      <c r="I13" s="86">
        <v>617.66738400000008</v>
      </c>
      <c r="J13" s="86">
        <v>730.40430599999888</v>
      </c>
      <c r="K13" s="86">
        <v>503.86837199999979</v>
      </c>
      <c r="L13" s="86">
        <v>651.05306799999994</v>
      </c>
      <c r="M13" s="86">
        <v>750.87636699999973</v>
      </c>
      <c r="N13" s="86">
        <v>659.34250300000008</v>
      </c>
      <c r="O13" s="86">
        <v>594.77151099999855</v>
      </c>
      <c r="P13" s="86">
        <v>514.37325999999962</v>
      </c>
      <c r="Q13" s="86">
        <v>666.43631700000151</v>
      </c>
      <c r="R13" s="83"/>
      <c r="S13" s="83"/>
      <c r="T13" s="86">
        <v>2406.2956920000001</v>
      </c>
      <c r="U13" s="86">
        <v>2509.6514339999985</v>
      </c>
      <c r="V13" s="86">
        <f>SUM($H13:H13)</f>
        <v>747.26814999999897</v>
      </c>
      <c r="W13" s="86">
        <f>SUM($H13:I13)</f>
        <v>1364.9355339999991</v>
      </c>
      <c r="X13" s="86">
        <f>SUM($H13:J13)</f>
        <v>2095.3398399999978</v>
      </c>
      <c r="Y13" s="86">
        <f>SUM($H13:K13)</f>
        <v>2599.2082119999977</v>
      </c>
      <c r="Z13" s="86">
        <f>SUM($L13:L13)</f>
        <v>651.05306799999994</v>
      </c>
      <c r="AA13" s="86">
        <f>SUM($L13:M13)</f>
        <v>1401.9294349999996</v>
      </c>
      <c r="AB13" s="86">
        <f>SUM($L13:N13)</f>
        <v>2061.2719379999999</v>
      </c>
      <c r="AC13" s="86">
        <f>SUM($L13:O13)</f>
        <v>2656.0434489999984</v>
      </c>
      <c r="AD13" s="86">
        <f>SUM($P13:P13)</f>
        <v>514.37325999999962</v>
      </c>
      <c r="AE13" s="86">
        <f>SUM($P13:Q13)</f>
        <v>1180.8095770000011</v>
      </c>
    </row>
    <row r="14" spans="1:32" outlineLevel="2" x14ac:dyDescent="0.25">
      <c r="B14" s="83"/>
      <c r="C14" s="83"/>
      <c r="D14" s="83" t="s">
        <v>220</v>
      </c>
      <c r="E14" s="86" t="s">
        <v>307</v>
      </c>
      <c r="F14" s="83"/>
      <c r="G14" s="83"/>
      <c r="H14" s="86">
        <f t="shared" ref="H14:Q14" si="3">SUM(H15:H19)</f>
        <v>718.90774499999952</v>
      </c>
      <c r="I14" s="86">
        <f t="shared" si="3"/>
        <v>834.63037399999939</v>
      </c>
      <c r="J14" s="86">
        <f t="shared" si="3"/>
        <v>834.05048899999917</v>
      </c>
      <c r="K14" s="86">
        <f t="shared" si="3"/>
        <v>701.20113799999933</v>
      </c>
      <c r="L14" s="86">
        <f t="shared" si="3"/>
        <v>711.8898359999996</v>
      </c>
      <c r="M14" s="86">
        <f t="shared" si="3"/>
        <v>859.19247699999971</v>
      </c>
      <c r="N14" s="86">
        <f t="shared" si="3"/>
        <v>880.92700999999965</v>
      </c>
      <c r="O14" s="86">
        <f t="shared" si="3"/>
        <v>779.29494599999975</v>
      </c>
      <c r="P14" s="86">
        <f t="shared" si="3"/>
        <v>740.72473499999967</v>
      </c>
      <c r="Q14" s="86">
        <f t="shared" si="3"/>
        <v>810.84858399999985</v>
      </c>
      <c r="R14" s="83"/>
      <c r="S14" s="83"/>
      <c r="T14" s="86">
        <v>3100.002082</v>
      </c>
      <c r="U14" s="86">
        <v>3001.9028259999991</v>
      </c>
      <c r="V14" s="86">
        <f>SUM($H14:H14)</f>
        <v>718.90774499999952</v>
      </c>
      <c r="W14" s="86">
        <f>SUM($H14:I14)</f>
        <v>1553.5381189999989</v>
      </c>
      <c r="X14" s="86">
        <f>SUM($H14:J14)</f>
        <v>2387.5886079999982</v>
      </c>
      <c r="Y14" s="86">
        <f>SUM($H14:K14)</f>
        <v>3088.7897459999976</v>
      </c>
      <c r="Z14" s="86">
        <f>SUM($L14:L14)</f>
        <v>711.8898359999996</v>
      </c>
      <c r="AA14" s="86">
        <f>SUM($L14:M14)</f>
        <v>1571.0823129999994</v>
      </c>
      <c r="AB14" s="86">
        <f>SUM($L14:N14)</f>
        <v>2452.0093229999993</v>
      </c>
      <c r="AC14" s="86">
        <f>SUM($L14:O14)</f>
        <v>3231.3042689999993</v>
      </c>
      <c r="AD14" s="86">
        <f>SUM($P14:P14)</f>
        <v>740.72473499999967</v>
      </c>
      <c r="AE14" s="86">
        <f>SUM($P14:Q14)</f>
        <v>1551.5733189999996</v>
      </c>
    </row>
    <row r="15" spans="1:32" s="65" customFormat="1" ht="12" customHeight="1" outlineLevel="3" x14ac:dyDescent="0.25">
      <c r="A15" s="84"/>
      <c r="B15" s="84"/>
      <c r="C15" s="84"/>
      <c r="D15" s="87" t="s">
        <v>211</v>
      </c>
      <c r="E15" s="86" t="s">
        <v>307</v>
      </c>
      <c r="F15" s="84"/>
      <c r="G15" s="84"/>
      <c r="H15" s="88">
        <v>385.72889099999986</v>
      </c>
      <c r="I15" s="88">
        <v>407.4347479999999</v>
      </c>
      <c r="J15" s="88">
        <v>386.63269099999968</v>
      </c>
      <c r="K15" s="88">
        <v>299.53223599999978</v>
      </c>
      <c r="L15" s="88">
        <v>354.79701899999981</v>
      </c>
      <c r="M15" s="88">
        <v>437.91686199999981</v>
      </c>
      <c r="N15" s="88">
        <v>395.6886599999998</v>
      </c>
      <c r="O15" s="88">
        <v>367.26197799999983</v>
      </c>
      <c r="P15" s="88">
        <v>317.54663799999969</v>
      </c>
      <c r="Q15" s="88">
        <v>361.78416299999992</v>
      </c>
      <c r="R15" s="84"/>
      <c r="S15" s="84"/>
      <c r="T15" s="88">
        <v>1506.6866640000001</v>
      </c>
      <c r="U15" s="88">
        <v>1446.1713669999999</v>
      </c>
      <c r="V15" s="88">
        <f>SUM($H15:H15)</f>
        <v>385.72889099999986</v>
      </c>
      <c r="W15" s="88">
        <f>SUM($H15:I15)</f>
        <v>793.16363899999976</v>
      </c>
      <c r="X15" s="88">
        <f>SUM($H15:J15)</f>
        <v>1179.7963299999994</v>
      </c>
      <c r="Y15" s="88">
        <f>SUM($H15:K15)</f>
        <v>1479.3285659999992</v>
      </c>
      <c r="Z15" s="88">
        <f>SUM($L15:L15)</f>
        <v>354.79701899999981</v>
      </c>
      <c r="AA15" s="88">
        <f>SUM($L15:M15)</f>
        <v>792.71388099999967</v>
      </c>
      <c r="AB15" s="88">
        <f>SUM($L15:N15)</f>
        <v>1188.4025409999995</v>
      </c>
      <c r="AC15" s="88">
        <f>SUM($L15:O15)</f>
        <v>1555.6645189999992</v>
      </c>
      <c r="AD15" s="88">
        <f>SUM($P15:P15)</f>
        <v>317.54663799999969</v>
      </c>
      <c r="AE15" s="88">
        <f>SUM($P15:Q15)</f>
        <v>679.33080099999961</v>
      </c>
      <c r="AF15" s="84"/>
    </row>
    <row r="16" spans="1:32" s="65" customFormat="1" ht="12" customHeight="1" outlineLevel="3" x14ac:dyDescent="0.25">
      <c r="A16" s="84"/>
      <c r="B16" s="84"/>
      <c r="C16" s="84"/>
      <c r="D16" s="87" t="s">
        <v>212</v>
      </c>
      <c r="E16" s="86" t="s">
        <v>307</v>
      </c>
      <c r="F16" s="84"/>
      <c r="G16" s="84"/>
      <c r="H16" s="88">
        <v>111.65509799999987</v>
      </c>
      <c r="I16" s="88">
        <v>171.39244899999966</v>
      </c>
      <c r="J16" s="88">
        <v>174.89108999999965</v>
      </c>
      <c r="K16" s="88">
        <v>161.80097399999971</v>
      </c>
      <c r="L16" s="88">
        <v>144.51680999999985</v>
      </c>
      <c r="M16" s="88">
        <v>165.39456399999992</v>
      </c>
      <c r="N16" s="88">
        <v>227.40598799999984</v>
      </c>
      <c r="O16" s="88">
        <v>175.67114299999997</v>
      </c>
      <c r="P16" s="88">
        <v>196.81328199999996</v>
      </c>
      <c r="Q16" s="88">
        <v>197.58411299999995</v>
      </c>
      <c r="R16" s="84"/>
      <c r="S16" s="84"/>
      <c r="T16" s="88">
        <v>588.42357400000003</v>
      </c>
      <c r="U16" s="88">
        <v>648.20176299999935</v>
      </c>
      <c r="V16" s="88">
        <f>SUM($H16:H16)</f>
        <v>111.65509799999987</v>
      </c>
      <c r="W16" s="88">
        <f>SUM($H16:I16)</f>
        <v>283.04754699999955</v>
      </c>
      <c r="X16" s="88">
        <f>SUM($H16:J16)</f>
        <v>457.93863699999918</v>
      </c>
      <c r="Y16" s="88">
        <f>SUM($H16:K16)</f>
        <v>619.73961099999883</v>
      </c>
      <c r="Z16" s="88">
        <f>SUM($L16:L16)</f>
        <v>144.51680999999985</v>
      </c>
      <c r="AA16" s="88">
        <f>SUM($L16:M16)</f>
        <v>309.9113739999998</v>
      </c>
      <c r="AB16" s="88">
        <f>SUM($L16:N16)</f>
        <v>537.31736199999966</v>
      </c>
      <c r="AC16" s="88">
        <f>SUM($L16:O16)</f>
        <v>712.98850499999958</v>
      </c>
      <c r="AD16" s="88">
        <f>SUM($P16:P16)</f>
        <v>196.81328199999996</v>
      </c>
      <c r="AE16" s="88">
        <f>SUM($P16:Q16)</f>
        <v>394.3973949999999</v>
      </c>
      <c r="AF16" s="84"/>
    </row>
    <row r="17" spans="1:32" s="65" customFormat="1" ht="12" customHeight="1" outlineLevel="3" x14ac:dyDescent="0.25">
      <c r="A17" s="84"/>
      <c r="B17" s="84"/>
      <c r="C17" s="84"/>
      <c r="D17" s="87" t="s">
        <v>213</v>
      </c>
      <c r="E17" s="86" t="s">
        <v>307</v>
      </c>
      <c r="F17" s="84"/>
      <c r="G17" s="84"/>
      <c r="H17" s="88">
        <v>91.270189999999843</v>
      </c>
      <c r="I17" s="88">
        <v>118.73580199999979</v>
      </c>
      <c r="J17" s="88">
        <v>137.91984699999989</v>
      </c>
      <c r="K17" s="88">
        <v>111.516029</v>
      </c>
      <c r="L17" s="88">
        <v>74.784224000000066</v>
      </c>
      <c r="M17" s="88">
        <v>102.17222999999993</v>
      </c>
      <c r="N17" s="88">
        <v>132.58834999999999</v>
      </c>
      <c r="O17" s="88">
        <v>96.364889999999946</v>
      </c>
      <c r="P17" s="88">
        <v>86.709264999999903</v>
      </c>
      <c r="Q17" s="88">
        <v>101.32657999999995</v>
      </c>
      <c r="R17" s="84"/>
      <c r="S17" s="84"/>
      <c r="T17" s="88">
        <v>513.93588</v>
      </c>
      <c r="U17" s="88">
        <v>374.94974499999955</v>
      </c>
      <c r="V17" s="88">
        <f>SUM($H17:H17)</f>
        <v>91.270189999999843</v>
      </c>
      <c r="W17" s="88">
        <f>SUM($H17:I17)</f>
        <v>210.00599199999965</v>
      </c>
      <c r="X17" s="88">
        <f>SUM($H17:J17)</f>
        <v>347.92583899999954</v>
      </c>
      <c r="Y17" s="88">
        <f>SUM($H17:K17)</f>
        <v>459.44186799999954</v>
      </c>
      <c r="Z17" s="88">
        <f>SUM($L17:L17)</f>
        <v>74.784224000000066</v>
      </c>
      <c r="AA17" s="88">
        <f>SUM($L17:M17)</f>
        <v>176.95645400000001</v>
      </c>
      <c r="AB17" s="88">
        <f>SUM($L17:N17)</f>
        <v>309.544804</v>
      </c>
      <c r="AC17" s="88">
        <f>SUM($L17:O17)</f>
        <v>405.90969399999994</v>
      </c>
      <c r="AD17" s="88">
        <f>SUM($P17:P17)</f>
        <v>86.709264999999903</v>
      </c>
      <c r="AE17" s="88">
        <f>SUM($P17:Q17)</f>
        <v>188.03584499999985</v>
      </c>
      <c r="AF17" s="84"/>
    </row>
    <row r="18" spans="1:32" s="65" customFormat="1" ht="12" customHeight="1" outlineLevel="3" x14ac:dyDescent="0.25">
      <c r="A18" s="84"/>
      <c r="B18" s="84"/>
      <c r="C18" s="84"/>
      <c r="D18" s="87" t="s">
        <v>214</v>
      </c>
      <c r="E18" s="86" t="s">
        <v>307</v>
      </c>
      <c r="F18" s="84"/>
      <c r="G18" s="84"/>
      <c r="H18" s="88">
        <v>58.07859000000002</v>
      </c>
      <c r="I18" s="88">
        <v>73.250149999999991</v>
      </c>
      <c r="J18" s="88">
        <v>79.227289999999982</v>
      </c>
      <c r="K18" s="88">
        <v>74.717159999999964</v>
      </c>
      <c r="L18" s="88">
        <v>81.798109999999994</v>
      </c>
      <c r="M18" s="88">
        <v>87.239362</v>
      </c>
      <c r="N18" s="88">
        <v>61.973980000000012</v>
      </c>
      <c r="O18" s="88">
        <v>68.093180000000004</v>
      </c>
      <c r="P18" s="88">
        <v>71.996420000000015</v>
      </c>
      <c r="Q18" s="88">
        <v>77.193609999999993</v>
      </c>
      <c r="R18" s="84"/>
      <c r="S18" s="84"/>
      <c r="T18" s="88">
        <v>233.1842</v>
      </c>
      <c r="U18" s="88">
        <v>255.98134999999996</v>
      </c>
      <c r="V18" s="88">
        <f>SUM($H18:H18)</f>
        <v>58.07859000000002</v>
      </c>
      <c r="W18" s="88">
        <f>SUM($H18:I18)</f>
        <v>131.32874000000001</v>
      </c>
      <c r="X18" s="88">
        <f>SUM($H18:J18)</f>
        <v>210.55602999999999</v>
      </c>
      <c r="Y18" s="88">
        <f>SUM($H18:K18)</f>
        <v>285.27318999999994</v>
      </c>
      <c r="Z18" s="88">
        <f>SUM($L18:L18)</f>
        <v>81.798109999999994</v>
      </c>
      <c r="AA18" s="88">
        <f>SUM($L18:M18)</f>
        <v>169.03747199999998</v>
      </c>
      <c r="AB18" s="88">
        <f>SUM($L18:N18)</f>
        <v>231.01145199999999</v>
      </c>
      <c r="AC18" s="88">
        <f>SUM($L18:O18)</f>
        <v>299.10463199999998</v>
      </c>
      <c r="AD18" s="88">
        <f>SUM($P18:P18)</f>
        <v>71.996420000000015</v>
      </c>
      <c r="AE18" s="88">
        <f>SUM($P18:Q18)</f>
        <v>149.19003000000001</v>
      </c>
      <c r="AF18" s="84"/>
    </row>
    <row r="19" spans="1:32" s="65" customFormat="1" ht="12" customHeight="1" outlineLevel="3" x14ac:dyDescent="0.25">
      <c r="A19" s="84"/>
      <c r="B19" s="84"/>
      <c r="C19" s="84"/>
      <c r="D19" s="87" t="s">
        <v>215</v>
      </c>
      <c r="E19" s="86" t="s">
        <v>307</v>
      </c>
      <c r="F19" s="84"/>
      <c r="G19" s="84"/>
      <c r="H19" s="88">
        <v>72.174976000000001</v>
      </c>
      <c r="I19" s="88">
        <v>63.817225000000001</v>
      </c>
      <c r="J19" s="88">
        <v>55.379571000000006</v>
      </c>
      <c r="K19" s="88">
        <v>53.634738999999996</v>
      </c>
      <c r="L19" s="88">
        <v>55.993673000000001</v>
      </c>
      <c r="M19" s="88">
        <v>66.469459000000001</v>
      </c>
      <c r="N19" s="88">
        <v>63.270032000000015</v>
      </c>
      <c r="O19" s="88">
        <v>71.90375499999999</v>
      </c>
      <c r="P19" s="88">
        <v>67.659130000000005</v>
      </c>
      <c r="Q19" s="88">
        <v>72.960117999999994</v>
      </c>
      <c r="R19" s="84"/>
      <c r="S19" s="84"/>
      <c r="T19" s="88">
        <v>257.77176400000002</v>
      </c>
      <c r="U19" s="88">
        <v>276.59860100000003</v>
      </c>
      <c r="V19" s="88">
        <f>SUM($H19:H19)</f>
        <v>72.174976000000001</v>
      </c>
      <c r="W19" s="88">
        <f>SUM($H19:I19)</f>
        <v>135.99220099999999</v>
      </c>
      <c r="X19" s="88">
        <f>SUM($H19:J19)</f>
        <v>191.37177199999999</v>
      </c>
      <c r="Y19" s="88">
        <f>SUM($H19:K19)</f>
        <v>245.00651099999999</v>
      </c>
      <c r="Z19" s="88">
        <f>SUM($L19:L19)</f>
        <v>55.993673000000001</v>
      </c>
      <c r="AA19" s="88">
        <f>SUM($L19:M19)</f>
        <v>122.463132</v>
      </c>
      <c r="AB19" s="88">
        <f>SUM($L19:N19)</f>
        <v>185.73316400000002</v>
      </c>
      <c r="AC19" s="88">
        <f>SUM($L19:O19)</f>
        <v>257.63691900000003</v>
      </c>
      <c r="AD19" s="88">
        <f>SUM($P19:P19)</f>
        <v>67.659130000000005</v>
      </c>
      <c r="AE19" s="88">
        <f>SUM($P19:Q19)</f>
        <v>140.619248</v>
      </c>
      <c r="AF19" s="84"/>
    </row>
    <row r="20" spans="1:32" s="83" customFormat="1" ht="5.0999999999999996" customHeight="1" outlineLevel="1" x14ac:dyDescent="0.25">
      <c r="H20" s="86"/>
      <c r="I20" s="86"/>
      <c r="J20" s="86"/>
      <c r="K20" s="86"/>
      <c r="L20" s="86"/>
      <c r="M20" s="86"/>
      <c r="N20" s="86"/>
      <c r="O20" s="86"/>
      <c r="P20" s="86"/>
      <c r="Q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</row>
    <row r="21" spans="1:32" outlineLevel="1" x14ac:dyDescent="0.25">
      <c r="C21" s="79" t="s">
        <v>217</v>
      </c>
      <c r="D21" s="80"/>
      <c r="E21" s="96" t="s">
        <v>307</v>
      </c>
      <c r="F21" s="80"/>
      <c r="G21" s="80"/>
      <c r="H21" s="96">
        <f t="shared" ref="H21:Q21" si="4">SUM(H23:H26)</f>
        <v>798.86207000000013</v>
      </c>
      <c r="I21" s="96">
        <f t="shared" si="4"/>
        <v>1271.5741099999998</v>
      </c>
      <c r="J21" s="96">
        <f t="shared" si="4"/>
        <v>1015.0620699999999</v>
      </c>
      <c r="K21" s="96">
        <f t="shared" si="4"/>
        <v>960.44970999999998</v>
      </c>
      <c r="L21" s="96">
        <f t="shared" si="4"/>
        <v>1219.1204700000001</v>
      </c>
      <c r="M21" s="96">
        <f t="shared" si="4"/>
        <v>1324.5274399999998</v>
      </c>
      <c r="N21" s="96">
        <f t="shared" si="4"/>
        <v>982.02741000000003</v>
      </c>
      <c r="O21" s="96">
        <f t="shared" si="4"/>
        <v>814.48493000000008</v>
      </c>
      <c r="P21" s="96">
        <f t="shared" si="4"/>
        <v>1255.7092099999998</v>
      </c>
      <c r="Q21" s="96">
        <f t="shared" si="4"/>
        <v>1121.7458929999998</v>
      </c>
      <c r="R21" s="79"/>
      <c r="S21" s="79"/>
      <c r="T21" s="96">
        <v>4102.3972530000001</v>
      </c>
      <c r="U21" s="96">
        <v>3875.0446300000003</v>
      </c>
      <c r="V21" s="96">
        <f>SUM($H21:H21)</f>
        <v>798.86207000000013</v>
      </c>
      <c r="W21" s="96">
        <f>SUM($H21:I21)</f>
        <v>2070.4361799999997</v>
      </c>
      <c r="X21" s="96">
        <f>SUM($H21:J21)</f>
        <v>3085.4982499999996</v>
      </c>
      <c r="Y21" s="96">
        <f>SUM($H21:K21)</f>
        <v>4045.9479599999995</v>
      </c>
      <c r="Z21" s="96">
        <f>SUM($L21:L21)</f>
        <v>1219.1204700000001</v>
      </c>
      <c r="AA21" s="96">
        <f>SUM($L21:M21)</f>
        <v>2543.6479099999997</v>
      </c>
      <c r="AB21" s="96">
        <f>SUM($L21:N21)</f>
        <v>3525.6753199999998</v>
      </c>
      <c r="AC21" s="96">
        <f>SUM($L21:O21)</f>
        <v>4340.1602499999999</v>
      </c>
      <c r="AD21" s="96">
        <f>SUM($P21:P21)</f>
        <v>1255.7092099999998</v>
      </c>
      <c r="AE21" s="96">
        <f>SUM($P21:Q21)</f>
        <v>2377.4551029999993</v>
      </c>
    </row>
    <row r="22" spans="1:32" s="83" customFormat="1" ht="5.0999999999999996" customHeight="1" outlineLevel="2" x14ac:dyDescent="0.25">
      <c r="H22" s="86"/>
      <c r="I22" s="86"/>
      <c r="J22" s="86"/>
      <c r="K22" s="86"/>
      <c r="L22" s="86"/>
      <c r="M22" s="86"/>
      <c r="N22" s="86"/>
      <c r="O22" s="86"/>
      <c r="P22" s="86"/>
      <c r="Q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  <row r="23" spans="1:32" outlineLevel="2" x14ac:dyDescent="0.25">
      <c r="B23" s="83"/>
      <c r="C23" s="83"/>
      <c r="D23" s="83" t="s">
        <v>209</v>
      </c>
      <c r="E23" s="86" t="s">
        <v>307</v>
      </c>
      <c r="F23" s="83"/>
      <c r="G23" s="83"/>
      <c r="H23" s="86">
        <v>15.468500000000001</v>
      </c>
      <c r="I23" s="86">
        <v>9.9420000000000002</v>
      </c>
      <c r="J23" s="86">
        <v>0</v>
      </c>
      <c r="K23" s="86">
        <v>44.995350000000002</v>
      </c>
      <c r="L23" s="86">
        <v>1.4644999999999999</v>
      </c>
      <c r="M23" s="86">
        <v>1.4653</v>
      </c>
      <c r="N23" s="86">
        <v>1.8130500000000001</v>
      </c>
      <c r="O23" s="86">
        <v>1.6063999999999998</v>
      </c>
      <c r="P23" s="86">
        <v>1.6008500000000001</v>
      </c>
      <c r="Q23" s="86">
        <v>4.1732000000000005</v>
      </c>
      <c r="R23" s="83"/>
      <c r="S23" s="83"/>
      <c r="T23" s="86">
        <v>5.0722500000000004</v>
      </c>
      <c r="U23" s="86">
        <v>33.800249999999998</v>
      </c>
      <c r="V23" s="86">
        <f>SUM($H23:H23)</f>
        <v>15.468500000000001</v>
      </c>
      <c r="W23" s="86">
        <f>SUM($H23:I23)</f>
        <v>25.410499999999999</v>
      </c>
      <c r="X23" s="86">
        <f>SUM($H23:J23)</f>
        <v>25.410499999999999</v>
      </c>
      <c r="Y23" s="86">
        <f>SUM($H23:K23)</f>
        <v>70.405850000000001</v>
      </c>
      <c r="Z23" s="86">
        <f>SUM($L23:L23)</f>
        <v>1.4644999999999999</v>
      </c>
      <c r="AA23" s="86">
        <f>SUM($L23:M23)</f>
        <v>2.9298000000000002</v>
      </c>
      <c r="AB23" s="86">
        <f>SUM($L23:N23)</f>
        <v>4.7428500000000007</v>
      </c>
      <c r="AC23" s="86">
        <f>SUM($L23:O23)</f>
        <v>6.3492500000000005</v>
      </c>
      <c r="AD23" s="86">
        <f>SUM($P23:P23)</f>
        <v>1.6008500000000001</v>
      </c>
      <c r="AE23" s="86">
        <f>SUM($P23:Q23)</f>
        <v>5.7740500000000008</v>
      </c>
    </row>
    <row r="24" spans="1:32" outlineLevel="2" x14ac:dyDescent="0.25">
      <c r="B24" s="83"/>
      <c r="C24" s="83"/>
      <c r="D24" s="83" t="s">
        <v>216</v>
      </c>
      <c r="E24" s="86" t="s">
        <v>307</v>
      </c>
      <c r="F24" s="83"/>
      <c r="G24" s="83"/>
      <c r="H24" s="86">
        <v>767.77998000000014</v>
      </c>
      <c r="I24" s="86">
        <v>1261.6321099999998</v>
      </c>
      <c r="J24" s="86">
        <v>1015.0620699999999</v>
      </c>
      <c r="K24" s="86">
        <v>915.45435999999995</v>
      </c>
      <c r="L24" s="86">
        <v>1179.9401399999999</v>
      </c>
      <c r="M24" s="86">
        <v>1269.6489999999999</v>
      </c>
      <c r="N24" s="86">
        <v>958.02939000000003</v>
      </c>
      <c r="O24" s="86">
        <v>806.78092000000004</v>
      </c>
      <c r="P24" s="86">
        <v>1254.1083599999997</v>
      </c>
      <c r="Q24" s="86">
        <v>1117.5726929999998</v>
      </c>
      <c r="R24" s="83"/>
      <c r="S24" s="83"/>
      <c r="T24" s="86">
        <v>4070.0881529999997</v>
      </c>
      <c r="U24" s="86">
        <v>3829.3927899999999</v>
      </c>
      <c r="V24" s="86">
        <f>SUM($H24:H24)</f>
        <v>767.77998000000014</v>
      </c>
      <c r="W24" s="86">
        <f>SUM($H24:I24)</f>
        <v>2029.4120899999998</v>
      </c>
      <c r="X24" s="86">
        <f>SUM($H24:J24)</f>
        <v>3044.4741599999998</v>
      </c>
      <c r="Y24" s="86">
        <f>SUM($H24:K24)</f>
        <v>3959.9285199999995</v>
      </c>
      <c r="Z24" s="86">
        <f>SUM($L24:L24)</f>
        <v>1179.9401399999999</v>
      </c>
      <c r="AA24" s="86">
        <f>SUM($L24:M24)</f>
        <v>2449.58914</v>
      </c>
      <c r="AB24" s="86">
        <f>SUM($L24:N24)</f>
        <v>3407.6185300000002</v>
      </c>
      <c r="AC24" s="86">
        <f>SUM($L24:O24)</f>
        <v>4214.3994499999999</v>
      </c>
      <c r="AD24" s="86">
        <f>SUM($P24:P24)</f>
        <v>1254.1083599999997</v>
      </c>
      <c r="AE24" s="86">
        <f>SUM($P24:Q24)</f>
        <v>2371.6810529999993</v>
      </c>
    </row>
    <row r="25" spans="1:32" outlineLevel="2" x14ac:dyDescent="0.25">
      <c r="B25" s="83"/>
      <c r="C25" s="83"/>
      <c r="D25" s="83" t="s">
        <v>210</v>
      </c>
      <c r="E25" s="86" t="s">
        <v>307</v>
      </c>
      <c r="F25" s="83"/>
      <c r="G25" s="83"/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3"/>
      <c r="S25" s="83"/>
      <c r="T25" s="86">
        <v>27.236849999999997</v>
      </c>
      <c r="U25" s="86">
        <v>0</v>
      </c>
      <c r="V25" s="86">
        <f>SUM($H25:H25)</f>
        <v>0</v>
      </c>
      <c r="W25" s="86">
        <f>SUM($H25:I25)</f>
        <v>0</v>
      </c>
      <c r="X25" s="86">
        <f>SUM($H25:J25)</f>
        <v>0</v>
      </c>
      <c r="Y25" s="86">
        <f>SUM($H25:K25)</f>
        <v>0</v>
      </c>
      <c r="Z25" s="86">
        <f>SUM($L25:L25)</f>
        <v>0</v>
      </c>
      <c r="AA25" s="86">
        <f>SUM($L25:M25)</f>
        <v>0</v>
      </c>
      <c r="AB25" s="86">
        <f>SUM($L25:N25)</f>
        <v>0</v>
      </c>
      <c r="AC25" s="86">
        <f>SUM($L25:O25)</f>
        <v>0</v>
      </c>
      <c r="AD25" s="86">
        <f>SUM($P25:P25)</f>
        <v>0</v>
      </c>
      <c r="AE25" s="86">
        <f>SUM($P25:Q25)</f>
        <v>0</v>
      </c>
    </row>
    <row r="26" spans="1:32" outlineLevel="2" x14ac:dyDescent="0.25">
      <c r="B26" s="83"/>
      <c r="C26" s="83"/>
      <c r="D26" s="83" t="s">
        <v>211</v>
      </c>
      <c r="E26" s="86" t="s">
        <v>307</v>
      </c>
      <c r="F26" s="83"/>
      <c r="G26" s="83"/>
      <c r="H26" s="86">
        <v>15.613589999999999</v>
      </c>
      <c r="I26" s="86">
        <v>0</v>
      </c>
      <c r="J26" s="86">
        <v>0</v>
      </c>
      <c r="K26" s="86">
        <v>0</v>
      </c>
      <c r="L26" s="86">
        <v>37.715830000000004</v>
      </c>
      <c r="M26" s="86">
        <v>53.413139999999999</v>
      </c>
      <c r="N26" s="86">
        <v>22.18497</v>
      </c>
      <c r="O26" s="86">
        <v>6.0976100000000004</v>
      </c>
      <c r="P26" s="86">
        <v>0</v>
      </c>
      <c r="Q26" s="86">
        <v>0</v>
      </c>
      <c r="R26" s="83"/>
      <c r="S26" s="83"/>
      <c r="T26" s="86">
        <v>0</v>
      </c>
      <c r="U26" s="86">
        <v>11.85159</v>
      </c>
      <c r="V26" s="86">
        <f>SUM($H26:H26)</f>
        <v>15.613589999999999</v>
      </c>
      <c r="W26" s="86">
        <f>SUM($H26:I26)</f>
        <v>15.613589999999999</v>
      </c>
      <c r="X26" s="86">
        <f>SUM($H26:J26)</f>
        <v>15.613589999999999</v>
      </c>
      <c r="Y26" s="86">
        <f>SUM($H26:K26)</f>
        <v>15.613589999999999</v>
      </c>
      <c r="Z26" s="86">
        <f>SUM($L26:L26)</f>
        <v>37.715830000000004</v>
      </c>
      <c r="AA26" s="86">
        <f>SUM($L26:M26)</f>
        <v>91.12897000000001</v>
      </c>
      <c r="AB26" s="86">
        <f>SUM($L26:N26)</f>
        <v>113.31394</v>
      </c>
      <c r="AC26" s="86">
        <f>SUM($L26:O26)</f>
        <v>119.41155000000001</v>
      </c>
      <c r="AD26" s="86">
        <f>SUM($P26:P26)</f>
        <v>0</v>
      </c>
      <c r="AE26" s="86">
        <f>SUM($P26:Q26)</f>
        <v>0</v>
      </c>
    </row>
    <row r="27" spans="1:32" s="83" customFormat="1" ht="5.0999999999999996" customHeight="1" outlineLevel="1" x14ac:dyDescent="0.25">
      <c r="H27" s="86"/>
      <c r="I27" s="86"/>
      <c r="J27" s="86"/>
      <c r="K27" s="86"/>
      <c r="L27" s="86"/>
      <c r="M27" s="86"/>
      <c r="N27" s="86"/>
      <c r="O27" s="86"/>
      <c r="P27" s="86"/>
      <c r="Q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2" outlineLevel="1" x14ac:dyDescent="0.25">
      <c r="C28" s="79" t="s">
        <v>218</v>
      </c>
      <c r="D28" s="80"/>
      <c r="E28" s="96" t="s">
        <v>307</v>
      </c>
      <c r="F28" s="80"/>
      <c r="G28" s="80"/>
      <c r="H28" s="96">
        <f t="shared" ref="H28:Q28" si="5">SUM(H30:H33)</f>
        <v>2442.8234889999935</v>
      </c>
      <c r="I28" s="96">
        <f t="shared" si="5"/>
        <v>1979.4405759999981</v>
      </c>
      <c r="J28" s="96">
        <f t="shared" si="5"/>
        <v>2286.9360729999985</v>
      </c>
      <c r="K28" s="96">
        <f t="shared" si="5"/>
        <v>1935.401760000002</v>
      </c>
      <c r="L28" s="96">
        <f t="shared" si="5"/>
        <v>1850.0276439999989</v>
      </c>
      <c r="M28" s="96">
        <f t="shared" si="5"/>
        <v>2003.5453739999998</v>
      </c>
      <c r="N28" s="96">
        <f t="shared" si="5"/>
        <v>2442.5019990000005</v>
      </c>
      <c r="O28" s="96">
        <f t="shared" si="5"/>
        <v>2414.7740070000054</v>
      </c>
      <c r="P28" s="96">
        <f t="shared" si="5"/>
        <v>2081.9449050000007</v>
      </c>
      <c r="Q28" s="96">
        <f t="shared" si="5"/>
        <v>2310.8900510000026</v>
      </c>
      <c r="R28" s="79"/>
      <c r="S28" s="79"/>
      <c r="T28" s="96">
        <v>8157.3679860000002</v>
      </c>
      <c r="U28" s="96">
        <v>9153.8678649999929</v>
      </c>
      <c r="V28" s="96">
        <f>SUM($H28:H28)</f>
        <v>2442.8234889999935</v>
      </c>
      <c r="W28" s="96">
        <f>SUM($H28:I28)</f>
        <v>4422.2640649999921</v>
      </c>
      <c r="X28" s="96">
        <f>SUM($H28:J28)</f>
        <v>6709.2001379999911</v>
      </c>
      <c r="Y28" s="96">
        <f>SUM($H28:K28)</f>
        <v>8644.6018979999935</v>
      </c>
      <c r="Z28" s="96">
        <f>SUM($L28:L28)</f>
        <v>1850.0276439999989</v>
      </c>
      <c r="AA28" s="96">
        <f>SUM($L28:M28)</f>
        <v>3853.5730179999987</v>
      </c>
      <c r="AB28" s="96">
        <f>SUM($L28:N28)</f>
        <v>6296.0750169999992</v>
      </c>
      <c r="AC28" s="96">
        <f>SUM($L28:O28)</f>
        <v>8710.8490240000046</v>
      </c>
      <c r="AD28" s="96">
        <f>SUM($P28:P28)</f>
        <v>2081.9449050000007</v>
      </c>
      <c r="AE28" s="96">
        <f>SUM($P28:Q28)</f>
        <v>4392.8349560000033</v>
      </c>
    </row>
    <row r="29" spans="1:32" s="83" customFormat="1" ht="5.0999999999999996" customHeight="1" outlineLevel="2" x14ac:dyDescent="0.25">
      <c r="H29" s="86"/>
      <c r="I29" s="86"/>
      <c r="J29" s="86"/>
      <c r="K29" s="86"/>
      <c r="L29" s="86"/>
      <c r="M29" s="86"/>
      <c r="N29" s="86"/>
      <c r="O29" s="86"/>
      <c r="P29" s="86"/>
      <c r="Q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</row>
    <row r="30" spans="1:32" s="83" customFormat="1" outlineLevel="2" x14ac:dyDescent="0.25">
      <c r="D30" s="83" t="s">
        <v>209</v>
      </c>
      <c r="E30" s="86" t="s">
        <v>307</v>
      </c>
      <c r="H30" s="86">
        <f t="shared" ref="H30:Q32" si="6">H11-H23</f>
        <v>134.584934</v>
      </c>
      <c r="I30" s="86">
        <f t="shared" si="6"/>
        <v>83.864377999999988</v>
      </c>
      <c r="J30" s="86">
        <f t="shared" si="6"/>
        <v>105.322378</v>
      </c>
      <c r="K30" s="86">
        <f t="shared" si="6"/>
        <v>41.076400000000007</v>
      </c>
      <c r="L30" s="86">
        <f t="shared" si="6"/>
        <v>54.10575</v>
      </c>
      <c r="M30" s="86">
        <f t="shared" si="6"/>
        <v>57.056750000000001</v>
      </c>
      <c r="N30" s="86">
        <f t="shared" si="6"/>
        <v>176.28574600000002</v>
      </c>
      <c r="O30" s="86">
        <f t="shared" si="6"/>
        <v>141.48294999999999</v>
      </c>
      <c r="P30" s="86">
        <f t="shared" si="6"/>
        <v>258.17861999999997</v>
      </c>
      <c r="Q30" s="86">
        <f t="shared" si="6"/>
        <v>200.89639999999997</v>
      </c>
      <c r="T30" s="86">
        <v>258.93869200000006</v>
      </c>
      <c r="U30" s="86">
        <v>649.26480900000001</v>
      </c>
      <c r="V30" s="86">
        <f>SUM($H30:H30)</f>
        <v>134.584934</v>
      </c>
      <c r="W30" s="86">
        <f>SUM($H30:I30)</f>
        <v>218.44931199999999</v>
      </c>
      <c r="X30" s="86">
        <f>SUM($H30:J30)</f>
        <v>323.77168999999998</v>
      </c>
      <c r="Y30" s="86">
        <f>SUM($H30:K30)</f>
        <v>364.84808999999996</v>
      </c>
      <c r="Z30" s="86">
        <f>SUM($L30:L30)</f>
        <v>54.10575</v>
      </c>
      <c r="AA30" s="86">
        <f>SUM($L30:M30)</f>
        <v>111.16249999999999</v>
      </c>
      <c r="AB30" s="86">
        <f>SUM($L30:N30)</f>
        <v>287.44824600000004</v>
      </c>
      <c r="AC30" s="86">
        <f>SUM($L30:O30)</f>
        <v>428.931196</v>
      </c>
      <c r="AD30" s="86">
        <f>SUM($P30:P30)</f>
        <v>258.17861999999997</v>
      </c>
      <c r="AE30" s="86">
        <f>SUM($P30:Q30)</f>
        <v>459.07501999999994</v>
      </c>
    </row>
    <row r="31" spans="1:32" s="83" customFormat="1" outlineLevel="2" x14ac:dyDescent="0.25">
      <c r="D31" s="83" t="s">
        <v>216</v>
      </c>
      <c r="E31" s="86" t="s">
        <v>307</v>
      </c>
      <c r="H31" s="86">
        <f t="shared" si="6"/>
        <v>857.67624999999509</v>
      </c>
      <c r="I31" s="86">
        <f t="shared" si="6"/>
        <v>443.27843999999868</v>
      </c>
      <c r="J31" s="86">
        <f t="shared" si="6"/>
        <v>617.15890000000036</v>
      </c>
      <c r="K31" s="86">
        <f t="shared" si="6"/>
        <v>689.25585000000297</v>
      </c>
      <c r="L31" s="86">
        <f t="shared" si="6"/>
        <v>470.69481999999925</v>
      </c>
      <c r="M31" s="86">
        <f t="shared" si="6"/>
        <v>389.83292000000029</v>
      </c>
      <c r="N31" s="86">
        <f t="shared" si="6"/>
        <v>748.13171000000068</v>
      </c>
      <c r="O31" s="86">
        <f t="shared" si="6"/>
        <v>905.32221000000743</v>
      </c>
      <c r="P31" s="86">
        <f t="shared" si="6"/>
        <v>568.66829000000166</v>
      </c>
      <c r="Q31" s="86">
        <f t="shared" si="6"/>
        <v>632.70875000000115</v>
      </c>
      <c r="T31" s="86">
        <v>2419.3683700000006</v>
      </c>
      <c r="U31" s="86">
        <v>3004.9003859999948</v>
      </c>
      <c r="V31" s="86">
        <f>SUM($H31:H31)</f>
        <v>857.67624999999509</v>
      </c>
      <c r="W31" s="86">
        <f>SUM($H31:I31)</f>
        <v>1300.9546899999937</v>
      </c>
      <c r="X31" s="86">
        <f>SUM($H31:J31)</f>
        <v>1918.113589999994</v>
      </c>
      <c r="Y31" s="86">
        <f>SUM($H31:K31)</f>
        <v>2607.3694399999968</v>
      </c>
      <c r="Z31" s="86">
        <f>SUM($L31:L31)</f>
        <v>470.69481999999925</v>
      </c>
      <c r="AA31" s="86">
        <f>SUM($L31:M31)</f>
        <v>860.52773999999954</v>
      </c>
      <c r="AB31" s="86">
        <f>SUM($L31:N31)</f>
        <v>1608.6594500000001</v>
      </c>
      <c r="AC31" s="86">
        <f>SUM($L31:O31)</f>
        <v>2513.9816600000077</v>
      </c>
      <c r="AD31" s="86">
        <f>SUM($P31:P31)</f>
        <v>568.66829000000166</v>
      </c>
      <c r="AE31" s="86">
        <f>SUM($P31:Q31)</f>
        <v>1201.3770400000028</v>
      </c>
    </row>
    <row r="32" spans="1:32" s="83" customFormat="1" outlineLevel="2" x14ac:dyDescent="0.25">
      <c r="D32" s="83" t="s">
        <v>210</v>
      </c>
      <c r="E32" s="86" t="s">
        <v>307</v>
      </c>
      <c r="H32" s="86">
        <f t="shared" si="6"/>
        <v>747.26814999999897</v>
      </c>
      <c r="I32" s="86">
        <f t="shared" si="6"/>
        <v>617.66738400000008</v>
      </c>
      <c r="J32" s="86">
        <f t="shared" si="6"/>
        <v>730.40430599999888</v>
      </c>
      <c r="K32" s="86">
        <f t="shared" si="6"/>
        <v>503.86837199999979</v>
      </c>
      <c r="L32" s="86">
        <f t="shared" si="6"/>
        <v>651.05306799999994</v>
      </c>
      <c r="M32" s="86">
        <f t="shared" si="6"/>
        <v>750.87636699999973</v>
      </c>
      <c r="N32" s="86">
        <f t="shared" si="6"/>
        <v>659.34250300000008</v>
      </c>
      <c r="O32" s="86">
        <f t="shared" si="6"/>
        <v>594.77151099999855</v>
      </c>
      <c r="P32" s="86">
        <f t="shared" si="6"/>
        <v>514.37325999999962</v>
      </c>
      <c r="Q32" s="86">
        <f t="shared" si="6"/>
        <v>666.43631700000151</v>
      </c>
      <c r="T32" s="86">
        <v>2379.0588419999999</v>
      </c>
      <c r="U32" s="86">
        <v>2509.6514339999985</v>
      </c>
      <c r="V32" s="86">
        <f>SUM($H32:H32)</f>
        <v>747.26814999999897</v>
      </c>
      <c r="W32" s="86">
        <f>SUM($H32:I32)</f>
        <v>1364.9355339999991</v>
      </c>
      <c r="X32" s="86">
        <f>SUM($H32:J32)</f>
        <v>2095.3398399999978</v>
      </c>
      <c r="Y32" s="86">
        <f>SUM($H32:K32)</f>
        <v>2599.2082119999977</v>
      </c>
      <c r="Z32" s="86">
        <f>SUM($L32:L32)</f>
        <v>651.05306799999994</v>
      </c>
      <c r="AA32" s="86">
        <f>SUM($L32:M32)</f>
        <v>1401.9294349999996</v>
      </c>
      <c r="AB32" s="86">
        <f>SUM($L32:N32)</f>
        <v>2061.2719379999999</v>
      </c>
      <c r="AC32" s="86">
        <f>SUM($L32:O32)</f>
        <v>2656.0434489999984</v>
      </c>
      <c r="AD32" s="86">
        <f>SUM($P32:P32)</f>
        <v>514.37325999999962</v>
      </c>
      <c r="AE32" s="86">
        <f>SUM($P32:Q32)</f>
        <v>1180.8095770000011</v>
      </c>
    </row>
    <row r="33" spans="2:31" s="83" customFormat="1" outlineLevel="2" x14ac:dyDescent="0.25">
      <c r="D33" s="83" t="s">
        <v>220</v>
      </c>
      <c r="E33" s="86" t="s">
        <v>307</v>
      </c>
      <c r="H33" s="86">
        <f t="shared" ref="H33:Q33" si="7">SUM(H34:H38)</f>
        <v>703.29415499999959</v>
      </c>
      <c r="I33" s="86">
        <f t="shared" si="7"/>
        <v>834.63037399999939</v>
      </c>
      <c r="J33" s="86">
        <f t="shared" si="7"/>
        <v>834.05048899999917</v>
      </c>
      <c r="K33" s="86">
        <f t="shared" si="7"/>
        <v>701.20113799999933</v>
      </c>
      <c r="L33" s="86">
        <f t="shared" si="7"/>
        <v>674.17400599999974</v>
      </c>
      <c r="M33" s="86">
        <f t="shared" si="7"/>
        <v>805.77933699999971</v>
      </c>
      <c r="N33" s="86">
        <f t="shared" si="7"/>
        <v>858.74203999999963</v>
      </c>
      <c r="O33" s="86">
        <f t="shared" si="7"/>
        <v>773.19733599999972</v>
      </c>
      <c r="P33" s="86">
        <f t="shared" si="7"/>
        <v>740.72473499999967</v>
      </c>
      <c r="Q33" s="86">
        <f t="shared" si="7"/>
        <v>810.84858399999985</v>
      </c>
      <c r="T33" s="86">
        <v>3100.002082</v>
      </c>
      <c r="U33" s="86">
        <v>2990.0512359999993</v>
      </c>
      <c r="V33" s="86">
        <f>SUM($H33:H33)</f>
        <v>703.29415499999959</v>
      </c>
      <c r="W33" s="86">
        <f>SUM($H33:I33)</f>
        <v>1537.924528999999</v>
      </c>
      <c r="X33" s="86">
        <f>SUM($H33:J33)</f>
        <v>2371.9750179999983</v>
      </c>
      <c r="Y33" s="86">
        <f>SUM($H33:K33)</f>
        <v>3073.1761559999977</v>
      </c>
      <c r="Z33" s="86">
        <f>SUM($L33:L33)</f>
        <v>674.17400599999974</v>
      </c>
      <c r="AA33" s="86">
        <f>SUM($L33:M33)</f>
        <v>1479.9533429999994</v>
      </c>
      <c r="AB33" s="86">
        <f>SUM($L33:N33)</f>
        <v>2338.6953829999993</v>
      </c>
      <c r="AC33" s="86">
        <f>SUM($L33:O33)</f>
        <v>3111.892718999999</v>
      </c>
      <c r="AD33" s="86">
        <f>SUM($P33:P33)</f>
        <v>740.72473499999967</v>
      </c>
      <c r="AE33" s="86">
        <f>SUM($P33:Q33)</f>
        <v>1551.5733189999996</v>
      </c>
    </row>
    <row r="34" spans="2:31" s="84" customFormat="1" ht="12" customHeight="1" outlineLevel="3" x14ac:dyDescent="0.25">
      <c r="D34" s="87" t="s">
        <v>211</v>
      </c>
      <c r="E34" s="86" t="s">
        <v>307</v>
      </c>
      <c r="H34" s="88">
        <f t="shared" ref="H34:Q34" si="8">H15-H26</f>
        <v>370.11530099999987</v>
      </c>
      <c r="I34" s="88">
        <f t="shared" si="8"/>
        <v>407.4347479999999</v>
      </c>
      <c r="J34" s="88">
        <f t="shared" si="8"/>
        <v>386.63269099999968</v>
      </c>
      <c r="K34" s="88">
        <f t="shared" si="8"/>
        <v>299.53223599999978</v>
      </c>
      <c r="L34" s="88">
        <f t="shared" si="8"/>
        <v>317.08118899999982</v>
      </c>
      <c r="M34" s="88">
        <f t="shared" si="8"/>
        <v>384.50372199999981</v>
      </c>
      <c r="N34" s="88">
        <f t="shared" si="8"/>
        <v>373.50368999999978</v>
      </c>
      <c r="O34" s="88">
        <f t="shared" si="8"/>
        <v>361.16436799999985</v>
      </c>
      <c r="P34" s="88">
        <f t="shared" si="8"/>
        <v>317.54663799999969</v>
      </c>
      <c r="Q34" s="88">
        <f t="shared" si="8"/>
        <v>361.78416299999992</v>
      </c>
      <c r="T34" s="88">
        <v>1506.6866640000001</v>
      </c>
      <c r="U34" s="88">
        <v>1434.3197770000002</v>
      </c>
      <c r="V34" s="88">
        <f>SUM($H34:H34)</f>
        <v>370.11530099999987</v>
      </c>
      <c r="W34" s="88">
        <f>SUM($H34:I34)</f>
        <v>777.55004899999972</v>
      </c>
      <c r="X34" s="88">
        <f>SUM($H34:J34)</f>
        <v>1164.1827399999993</v>
      </c>
      <c r="Y34" s="88">
        <f>SUM($H34:K34)</f>
        <v>1463.7149759999991</v>
      </c>
      <c r="Z34" s="88">
        <f>SUM($L34:L34)</f>
        <v>317.08118899999982</v>
      </c>
      <c r="AA34" s="88">
        <f>SUM($L34:M34)</f>
        <v>701.58491099999969</v>
      </c>
      <c r="AB34" s="88">
        <f>SUM($L34:N34)</f>
        <v>1075.0886009999995</v>
      </c>
      <c r="AC34" s="88">
        <f>SUM($L34:O34)</f>
        <v>1436.2529689999992</v>
      </c>
      <c r="AD34" s="88">
        <f>SUM($P34:P34)</f>
        <v>317.54663799999969</v>
      </c>
      <c r="AE34" s="88">
        <f>SUM($P34:Q34)</f>
        <v>679.33080099999961</v>
      </c>
    </row>
    <row r="35" spans="2:31" s="84" customFormat="1" ht="12" customHeight="1" outlineLevel="3" x14ac:dyDescent="0.25">
      <c r="D35" s="87" t="s">
        <v>212</v>
      </c>
      <c r="E35" s="86" t="s">
        <v>307</v>
      </c>
      <c r="H35" s="88">
        <f t="shared" ref="H35:Q38" si="9">H16</f>
        <v>111.65509799999987</v>
      </c>
      <c r="I35" s="88">
        <f t="shared" si="9"/>
        <v>171.39244899999966</v>
      </c>
      <c r="J35" s="88">
        <f t="shared" si="9"/>
        <v>174.89108999999965</v>
      </c>
      <c r="K35" s="88">
        <f t="shared" si="9"/>
        <v>161.80097399999971</v>
      </c>
      <c r="L35" s="88">
        <f t="shared" si="9"/>
        <v>144.51680999999985</v>
      </c>
      <c r="M35" s="88">
        <f t="shared" si="9"/>
        <v>165.39456399999992</v>
      </c>
      <c r="N35" s="88">
        <f t="shared" si="9"/>
        <v>227.40598799999984</v>
      </c>
      <c r="O35" s="88">
        <f t="shared" si="9"/>
        <v>175.67114299999997</v>
      </c>
      <c r="P35" s="88">
        <f t="shared" si="9"/>
        <v>196.81328199999996</v>
      </c>
      <c r="Q35" s="88">
        <f t="shared" si="9"/>
        <v>197.58411299999995</v>
      </c>
      <c r="T35" s="88">
        <v>588.42357400000003</v>
      </c>
      <c r="U35" s="88">
        <v>648.20176299999935</v>
      </c>
      <c r="V35" s="88">
        <f>SUM($H35:H35)</f>
        <v>111.65509799999987</v>
      </c>
      <c r="W35" s="88">
        <f>SUM($H35:I35)</f>
        <v>283.04754699999955</v>
      </c>
      <c r="X35" s="88">
        <f>SUM($H35:J35)</f>
        <v>457.93863699999918</v>
      </c>
      <c r="Y35" s="88">
        <f>SUM($H35:K35)</f>
        <v>619.73961099999883</v>
      </c>
      <c r="Z35" s="88">
        <f>SUM($L35:L35)</f>
        <v>144.51680999999985</v>
      </c>
      <c r="AA35" s="88">
        <f>SUM($L35:M35)</f>
        <v>309.9113739999998</v>
      </c>
      <c r="AB35" s="88">
        <f>SUM($L35:N35)</f>
        <v>537.31736199999966</v>
      </c>
      <c r="AC35" s="88">
        <f>SUM($L35:O35)</f>
        <v>712.98850499999958</v>
      </c>
      <c r="AD35" s="88">
        <f>SUM($P35:P35)</f>
        <v>196.81328199999996</v>
      </c>
      <c r="AE35" s="88">
        <f>SUM($P35:Q35)</f>
        <v>394.3973949999999</v>
      </c>
    </row>
    <row r="36" spans="2:31" s="84" customFormat="1" ht="12" customHeight="1" outlineLevel="3" x14ac:dyDescent="0.25">
      <c r="D36" s="87" t="s">
        <v>213</v>
      </c>
      <c r="E36" s="86" t="s">
        <v>307</v>
      </c>
      <c r="H36" s="88">
        <f t="shared" si="9"/>
        <v>91.270189999999843</v>
      </c>
      <c r="I36" s="88">
        <f t="shared" si="9"/>
        <v>118.73580199999979</v>
      </c>
      <c r="J36" s="88">
        <f t="shared" si="9"/>
        <v>137.91984699999989</v>
      </c>
      <c r="K36" s="88">
        <f t="shared" si="9"/>
        <v>111.516029</v>
      </c>
      <c r="L36" s="88">
        <f t="shared" si="9"/>
        <v>74.784224000000066</v>
      </c>
      <c r="M36" s="88">
        <f t="shared" si="9"/>
        <v>102.17222999999993</v>
      </c>
      <c r="N36" s="88">
        <f t="shared" si="9"/>
        <v>132.58834999999999</v>
      </c>
      <c r="O36" s="88">
        <f t="shared" si="9"/>
        <v>96.364889999999946</v>
      </c>
      <c r="P36" s="88">
        <f t="shared" si="9"/>
        <v>86.709264999999903</v>
      </c>
      <c r="Q36" s="88">
        <f t="shared" si="9"/>
        <v>101.32657999999995</v>
      </c>
      <c r="T36" s="88">
        <v>513.93588</v>
      </c>
      <c r="U36" s="88">
        <v>374.94974499999955</v>
      </c>
      <c r="V36" s="88">
        <f>SUM($H36:H36)</f>
        <v>91.270189999999843</v>
      </c>
      <c r="W36" s="88">
        <f>SUM($H36:I36)</f>
        <v>210.00599199999965</v>
      </c>
      <c r="X36" s="88">
        <f>SUM($H36:J36)</f>
        <v>347.92583899999954</v>
      </c>
      <c r="Y36" s="88">
        <f>SUM($H36:K36)</f>
        <v>459.44186799999954</v>
      </c>
      <c r="Z36" s="88">
        <f>SUM($L36:L36)</f>
        <v>74.784224000000066</v>
      </c>
      <c r="AA36" s="88">
        <f>SUM($L36:M36)</f>
        <v>176.95645400000001</v>
      </c>
      <c r="AB36" s="88">
        <f>SUM($L36:N36)</f>
        <v>309.544804</v>
      </c>
      <c r="AC36" s="88">
        <f>SUM($L36:O36)</f>
        <v>405.90969399999994</v>
      </c>
      <c r="AD36" s="88">
        <f>SUM($P36:P36)</f>
        <v>86.709264999999903</v>
      </c>
      <c r="AE36" s="88">
        <f>SUM($P36:Q36)</f>
        <v>188.03584499999985</v>
      </c>
    </row>
    <row r="37" spans="2:31" s="84" customFormat="1" ht="12" customHeight="1" outlineLevel="3" x14ac:dyDescent="0.25">
      <c r="D37" s="87" t="s">
        <v>214</v>
      </c>
      <c r="E37" s="86" t="s">
        <v>307</v>
      </c>
      <c r="H37" s="88">
        <f t="shared" si="9"/>
        <v>58.07859000000002</v>
      </c>
      <c r="I37" s="88">
        <f t="shared" si="9"/>
        <v>73.250149999999991</v>
      </c>
      <c r="J37" s="88">
        <f t="shared" si="9"/>
        <v>79.227289999999982</v>
      </c>
      <c r="K37" s="88">
        <f t="shared" si="9"/>
        <v>74.717159999999964</v>
      </c>
      <c r="L37" s="88">
        <f t="shared" si="9"/>
        <v>81.798109999999994</v>
      </c>
      <c r="M37" s="88">
        <f t="shared" si="9"/>
        <v>87.239362</v>
      </c>
      <c r="N37" s="88">
        <f t="shared" si="9"/>
        <v>61.973980000000012</v>
      </c>
      <c r="O37" s="88">
        <f t="shared" si="9"/>
        <v>68.093180000000004</v>
      </c>
      <c r="P37" s="88">
        <f t="shared" si="9"/>
        <v>71.996420000000015</v>
      </c>
      <c r="Q37" s="88">
        <f t="shared" si="9"/>
        <v>77.193609999999993</v>
      </c>
      <c r="T37" s="88">
        <v>233.1842</v>
      </c>
      <c r="U37" s="88">
        <v>255.98134999999996</v>
      </c>
      <c r="V37" s="88">
        <f>SUM($H37:H37)</f>
        <v>58.07859000000002</v>
      </c>
      <c r="W37" s="88">
        <f>SUM($H37:I37)</f>
        <v>131.32874000000001</v>
      </c>
      <c r="X37" s="88">
        <f>SUM($H37:J37)</f>
        <v>210.55602999999999</v>
      </c>
      <c r="Y37" s="88">
        <f>SUM($H37:K37)</f>
        <v>285.27318999999994</v>
      </c>
      <c r="Z37" s="88">
        <f>SUM($L37:L37)</f>
        <v>81.798109999999994</v>
      </c>
      <c r="AA37" s="88">
        <f>SUM($L37:M37)</f>
        <v>169.03747199999998</v>
      </c>
      <c r="AB37" s="88">
        <f>SUM($L37:N37)</f>
        <v>231.01145199999999</v>
      </c>
      <c r="AC37" s="88">
        <f>SUM($L37:O37)</f>
        <v>299.10463199999998</v>
      </c>
      <c r="AD37" s="88">
        <f>SUM($P37:P37)</f>
        <v>71.996420000000015</v>
      </c>
      <c r="AE37" s="88">
        <f>SUM($P37:Q37)</f>
        <v>149.19003000000001</v>
      </c>
    </row>
    <row r="38" spans="2:31" s="84" customFormat="1" ht="12" customHeight="1" outlineLevel="3" x14ac:dyDescent="0.25">
      <c r="D38" s="87" t="s">
        <v>215</v>
      </c>
      <c r="E38" s="86" t="s">
        <v>307</v>
      </c>
      <c r="H38" s="88">
        <f t="shared" si="9"/>
        <v>72.174976000000001</v>
      </c>
      <c r="I38" s="88">
        <f t="shared" si="9"/>
        <v>63.817225000000001</v>
      </c>
      <c r="J38" s="88">
        <f t="shared" si="9"/>
        <v>55.379571000000006</v>
      </c>
      <c r="K38" s="88">
        <f t="shared" si="9"/>
        <v>53.634738999999996</v>
      </c>
      <c r="L38" s="88">
        <f t="shared" si="9"/>
        <v>55.993673000000001</v>
      </c>
      <c r="M38" s="88">
        <f t="shared" si="9"/>
        <v>66.469459000000001</v>
      </c>
      <c r="N38" s="88">
        <f t="shared" si="9"/>
        <v>63.270032000000015</v>
      </c>
      <c r="O38" s="88">
        <f t="shared" si="9"/>
        <v>71.90375499999999</v>
      </c>
      <c r="P38" s="88">
        <f t="shared" si="9"/>
        <v>67.659130000000005</v>
      </c>
      <c r="Q38" s="88">
        <f t="shared" si="9"/>
        <v>72.960117999999994</v>
      </c>
      <c r="T38" s="88">
        <v>257.77176400000002</v>
      </c>
      <c r="U38" s="88">
        <v>276.59860100000003</v>
      </c>
      <c r="V38" s="88">
        <f>SUM($H38:H38)</f>
        <v>72.174976000000001</v>
      </c>
      <c r="W38" s="88">
        <f>SUM($H38:I38)</f>
        <v>135.99220099999999</v>
      </c>
      <c r="X38" s="88">
        <f>SUM($H38:J38)</f>
        <v>191.37177199999999</v>
      </c>
      <c r="Y38" s="88">
        <f>SUM($H38:K38)</f>
        <v>245.00651099999999</v>
      </c>
      <c r="Z38" s="88">
        <f>SUM($L38:L38)</f>
        <v>55.993673000000001</v>
      </c>
      <c r="AA38" s="88">
        <f>SUM($L38:M38)</f>
        <v>122.463132</v>
      </c>
      <c r="AB38" s="88">
        <f>SUM($L38:N38)</f>
        <v>185.73316400000002</v>
      </c>
      <c r="AC38" s="88">
        <f>SUM($L38:O38)</f>
        <v>257.63691900000003</v>
      </c>
      <c r="AD38" s="88">
        <f>SUM($P38:P38)</f>
        <v>67.659130000000005</v>
      </c>
      <c r="AE38" s="88">
        <f>SUM($P38:Q38)</f>
        <v>140.619248</v>
      </c>
    </row>
    <row r="39" spans="2:31" s="83" customFormat="1" ht="5.0999999999999996" customHeight="1" outlineLevel="1" x14ac:dyDescent="0.25">
      <c r="H39" s="86"/>
      <c r="I39" s="86"/>
      <c r="J39" s="86"/>
      <c r="K39" s="86"/>
      <c r="L39" s="86"/>
      <c r="M39" s="86"/>
      <c r="N39" s="86"/>
      <c r="O39" s="86"/>
      <c r="P39" s="86"/>
      <c r="Q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</row>
    <row r="40" spans="2:31" s="63" customFormat="1" outlineLevel="1" x14ac:dyDescent="0.25">
      <c r="C40" s="79" t="s">
        <v>297</v>
      </c>
      <c r="D40" s="80"/>
      <c r="E40" s="96" t="s">
        <v>308</v>
      </c>
      <c r="F40" s="80"/>
      <c r="G40" s="80"/>
      <c r="H40" s="96">
        <f t="shared" ref="H40:Q40" si="10">H53/H28*1000</f>
        <v>380.29763680563758</v>
      </c>
      <c r="I40" s="96">
        <f t="shared" si="10"/>
        <v>502.66727481694352</v>
      </c>
      <c r="J40" s="96">
        <f t="shared" si="10"/>
        <v>549.20643162201804</v>
      </c>
      <c r="K40" s="96">
        <f t="shared" si="10"/>
        <v>564.22393663628725</v>
      </c>
      <c r="L40" s="96">
        <f t="shared" si="10"/>
        <v>632.42298232382552</v>
      </c>
      <c r="M40" s="96">
        <f t="shared" si="10"/>
        <v>660.82855780634793</v>
      </c>
      <c r="N40" s="96">
        <f t="shared" si="10"/>
        <v>606.34546076373545</v>
      </c>
      <c r="O40" s="96">
        <f t="shared" si="10"/>
        <v>671.28435013007675</v>
      </c>
      <c r="P40" s="96">
        <f t="shared" si="10"/>
        <v>706.55087772363481</v>
      </c>
      <c r="Q40" s="96">
        <f t="shared" si="10"/>
        <v>708.81779913812011</v>
      </c>
      <c r="R40" s="79"/>
      <c r="S40" s="79"/>
      <c r="T40" s="96">
        <f t="shared" ref="T40:AE40" si="11">T53/T28*1000</f>
        <v>697.28373291017056</v>
      </c>
      <c r="U40" s="96">
        <v>516.939950388939</v>
      </c>
      <c r="V40" s="96">
        <f t="shared" si="11"/>
        <v>380.29763680563758</v>
      </c>
      <c r="W40" s="96">
        <f t="shared" si="11"/>
        <v>435.07126026857998</v>
      </c>
      <c r="X40" s="96">
        <f t="shared" si="11"/>
        <v>473.97602316093025</v>
      </c>
      <c r="Y40" s="96">
        <f t="shared" si="11"/>
        <v>494.18123013719878</v>
      </c>
      <c r="Z40" s="96">
        <f t="shared" si="11"/>
        <v>632.42298232382552</v>
      </c>
      <c r="AA40" s="96">
        <f t="shared" si="11"/>
        <v>647.19157736224338</v>
      </c>
      <c r="AB40" s="96">
        <f t="shared" si="11"/>
        <v>631.34571765220767</v>
      </c>
      <c r="AC40" s="96">
        <f t="shared" si="11"/>
        <v>642.41728729105307</v>
      </c>
      <c r="AD40" s="96">
        <f t="shared" si="11"/>
        <v>706.55087772363481</v>
      </c>
      <c r="AE40" s="96">
        <f t="shared" si="11"/>
        <v>707.74341197443289</v>
      </c>
    </row>
    <row r="41" spans="2:31" s="63" customFormat="1" ht="5.0999999999999996" customHeight="1" outlineLevel="2" x14ac:dyDescent="0.25">
      <c r="B41" s="83"/>
      <c r="C41" s="83"/>
      <c r="D41" s="83"/>
      <c r="E41" s="83"/>
      <c r="F41" s="83"/>
      <c r="G41" s="83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3"/>
      <c r="S41" s="83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</row>
    <row r="42" spans="2:31" s="63" customFormat="1" outlineLevel="2" x14ac:dyDescent="0.25">
      <c r="B42" s="83"/>
      <c r="C42" s="83"/>
      <c r="D42" s="83" t="s">
        <v>209</v>
      </c>
      <c r="E42" s="86" t="s">
        <v>308</v>
      </c>
      <c r="F42" s="83"/>
      <c r="G42" s="83"/>
      <c r="H42" s="86">
        <f t="shared" ref="H42:Q45" si="12">H54*1000/H30</f>
        <v>187.83658093709869</v>
      </c>
      <c r="I42" s="86">
        <f t="shared" si="12"/>
        <v>296.02032590223325</v>
      </c>
      <c r="J42" s="86">
        <f t="shared" si="12"/>
        <v>259.80188011757184</v>
      </c>
      <c r="K42" s="86">
        <f t="shared" si="12"/>
        <v>234.62026389571474</v>
      </c>
      <c r="L42" s="86">
        <f t="shared" si="12"/>
        <v>319.52482015327274</v>
      </c>
      <c r="M42" s="86">
        <f t="shared" si="12"/>
        <v>387.17598799267148</v>
      </c>
      <c r="N42" s="86">
        <f t="shared" si="12"/>
        <v>365.13416759067371</v>
      </c>
      <c r="O42" s="86">
        <f t="shared" si="12"/>
        <v>343.56247279536694</v>
      </c>
      <c r="P42" s="86">
        <f t="shared" si="12"/>
        <v>374.11267923747226</v>
      </c>
      <c r="Q42" s="86">
        <f t="shared" si="12"/>
        <v>410.28092555883467</v>
      </c>
      <c r="R42" s="83"/>
      <c r="S42" s="83"/>
      <c r="T42" s="86">
        <f t="shared" ref="T42:AE45" si="13">T54*1000/T30</f>
        <v>395.94005935656446</v>
      </c>
      <c r="U42" s="86">
        <v>268.87503133929312</v>
      </c>
      <c r="V42" s="86">
        <f t="shared" si="13"/>
        <v>187.83658093709869</v>
      </c>
      <c r="W42" s="86">
        <f t="shared" si="13"/>
        <v>229.36915615167129</v>
      </c>
      <c r="X42" s="86">
        <f t="shared" si="13"/>
        <v>239.26886930171921</v>
      </c>
      <c r="Y42" s="86">
        <f t="shared" si="13"/>
        <v>238.74550634510021</v>
      </c>
      <c r="Z42" s="86">
        <f t="shared" si="13"/>
        <v>319.52482015327274</v>
      </c>
      <c r="AA42" s="86">
        <f t="shared" si="13"/>
        <v>354.24836245054587</v>
      </c>
      <c r="AB42" s="86">
        <f t="shared" si="13"/>
        <v>360.92438954983129</v>
      </c>
      <c r="AC42" s="86">
        <f t="shared" si="13"/>
        <v>355.19756151078133</v>
      </c>
      <c r="AD42" s="86">
        <f t="shared" si="13"/>
        <v>374.11267923747226</v>
      </c>
      <c r="AE42" s="86">
        <f t="shared" si="13"/>
        <v>389.94031124470916</v>
      </c>
    </row>
    <row r="43" spans="2:31" s="63" customFormat="1" outlineLevel="2" x14ac:dyDescent="0.25">
      <c r="B43" s="83"/>
      <c r="C43" s="83"/>
      <c r="D43" s="83" t="s">
        <v>216</v>
      </c>
      <c r="E43" s="86" t="s">
        <v>308</v>
      </c>
      <c r="F43" s="83"/>
      <c r="G43" s="83"/>
      <c r="H43" s="86">
        <f t="shared" si="12"/>
        <v>278.3143332652761</v>
      </c>
      <c r="I43" s="86">
        <f t="shared" si="12"/>
        <v>365.35553498171606</v>
      </c>
      <c r="J43" s="86">
        <f t="shared" si="12"/>
        <v>419.98954337610672</v>
      </c>
      <c r="K43" s="86">
        <f t="shared" si="12"/>
        <v>403.9299081154536</v>
      </c>
      <c r="L43" s="86">
        <f t="shared" si="12"/>
        <v>446.24263273016686</v>
      </c>
      <c r="M43" s="86">
        <f t="shared" si="12"/>
        <v>483.89044521045645</v>
      </c>
      <c r="N43" s="86">
        <f t="shared" si="12"/>
        <v>466.58867304993805</v>
      </c>
      <c r="O43" s="86">
        <f t="shared" si="12"/>
        <v>538.55741221744222</v>
      </c>
      <c r="P43" s="86">
        <f t="shared" si="12"/>
        <v>561.50503757005822</v>
      </c>
      <c r="Q43" s="86">
        <f t="shared" si="12"/>
        <v>569.14939547559914</v>
      </c>
      <c r="R43" s="83"/>
      <c r="S43" s="83"/>
      <c r="T43" s="86">
        <f t="shared" si="13"/>
        <v>602.83951199604189</v>
      </c>
      <c r="U43" s="86">
        <v>398.98160067630869</v>
      </c>
      <c r="V43" s="86">
        <f t="shared" si="13"/>
        <v>278.3143332652761</v>
      </c>
      <c r="W43" s="86">
        <f t="shared" si="13"/>
        <v>307.9721594825665</v>
      </c>
      <c r="X43" s="86">
        <f t="shared" si="13"/>
        <v>344.01409453012292</v>
      </c>
      <c r="Y43" s="86">
        <f t="shared" si="13"/>
        <v>359.85278788429486</v>
      </c>
      <c r="Z43" s="86">
        <f t="shared" si="13"/>
        <v>446.24263273016686</v>
      </c>
      <c r="AA43" s="86">
        <f t="shared" si="13"/>
        <v>463.29769788216737</v>
      </c>
      <c r="AB43" s="86">
        <f t="shared" si="13"/>
        <v>464.82821627736399</v>
      </c>
      <c r="AC43" s="86">
        <f t="shared" si="13"/>
        <v>491.37919700726917</v>
      </c>
      <c r="AD43" s="86">
        <f t="shared" si="13"/>
        <v>561.50503757005822</v>
      </c>
      <c r="AE43" s="86">
        <f t="shared" si="13"/>
        <v>565.53096113437675</v>
      </c>
    </row>
    <row r="44" spans="2:31" s="63" customFormat="1" outlineLevel="2" x14ac:dyDescent="0.25">
      <c r="B44" s="83"/>
      <c r="C44" s="83"/>
      <c r="D44" s="83" t="s">
        <v>210</v>
      </c>
      <c r="E44" s="86" t="s">
        <v>308</v>
      </c>
      <c r="F44" s="83"/>
      <c r="G44" s="83"/>
      <c r="H44" s="86">
        <f t="shared" si="12"/>
        <v>289.37312746977136</v>
      </c>
      <c r="I44" s="86">
        <f t="shared" si="12"/>
        <v>376.82427883988026</v>
      </c>
      <c r="J44" s="86">
        <f t="shared" si="12"/>
        <v>446.72739873596214</v>
      </c>
      <c r="K44" s="86">
        <f t="shared" si="12"/>
        <v>460.76031360862106</v>
      </c>
      <c r="L44" s="86">
        <f t="shared" si="12"/>
        <v>528.34902062545564</v>
      </c>
      <c r="M44" s="86">
        <f t="shared" si="12"/>
        <v>487.02405190568635</v>
      </c>
      <c r="N44" s="86">
        <f t="shared" si="12"/>
        <v>497.64807748541983</v>
      </c>
      <c r="O44" s="86">
        <f t="shared" si="12"/>
        <v>576.33763236660741</v>
      </c>
      <c r="P44" s="86">
        <f t="shared" si="12"/>
        <v>611.49621564696758</v>
      </c>
      <c r="Q44" s="86">
        <f t="shared" si="12"/>
        <v>621.51036635118624</v>
      </c>
      <c r="R44" s="83"/>
      <c r="S44" s="83"/>
      <c r="T44" s="86">
        <f t="shared" si="13"/>
        <v>542.68471816453041</v>
      </c>
      <c r="U44" s="86">
        <v>406.05995995897547</v>
      </c>
      <c r="V44" s="86">
        <f t="shared" si="13"/>
        <v>289.37312746977136</v>
      </c>
      <c r="W44" s="86">
        <f t="shared" si="13"/>
        <v>328.94695535325235</v>
      </c>
      <c r="X44" s="86">
        <f t="shared" si="13"/>
        <v>370.0034662671672</v>
      </c>
      <c r="Y44" s="86">
        <f t="shared" si="13"/>
        <v>387.59709524489483</v>
      </c>
      <c r="Z44" s="86">
        <f t="shared" si="13"/>
        <v>528.34902062545564</v>
      </c>
      <c r="AA44" s="86">
        <f t="shared" si="13"/>
        <v>506.21528007902867</v>
      </c>
      <c r="AB44" s="86">
        <f t="shared" si="13"/>
        <v>503.47487465379447</v>
      </c>
      <c r="AC44" s="86">
        <f t="shared" si="13"/>
        <v>519.7911335300538</v>
      </c>
      <c r="AD44" s="86">
        <f t="shared" si="13"/>
        <v>611.49621564696758</v>
      </c>
      <c r="AE44" s="86">
        <f t="shared" si="13"/>
        <v>617.14809537693907</v>
      </c>
    </row>
    <row r="45" spans="2:31" s="63" customFormat="1" outlineLevel="2" x14ac:dyDescent="0.25">
      <c r="B45" s="83"/>
      <c r="C45" s="83"/>
      <c r="D45" s="83" t="s">
        <v>219</v>
      </c>
      <c r="E45" s="86" t="s">
        <v>308</v>
      </c>
      <c r="F45" s="83"/>
      <c r="G45" s="83"/>
      <c r="H45" s="86">
        <f t="shared" si="12"/>
        <v>538.88117581983283</v>
      </c>
      <c r="I45" s="86">
        <f t="shared" si="12"/>
        <v>605.46471611068682</v>
      </c>
      <c r="J45" s="86">
        <f t="shared" si="12"/>
        <v>654.84164850838783</v>
      </c>
      <c r="K45" s="86">
        <f t="shared" si="12"/>
        <v>658.11709286865926</v>
      </c>
      <c r="L45" s="86">
        <f t="shared" si="12"/>
        <v>722.23799901295956</v>
      </c>
      <c r="M45" s="86">
        <f t="shared" si="12"/>
        <v>718.71866828774967</v>
      </c>
      <c r="N45" s="86">
        <f t="shared" si="12"/>
        <v>713.17975482363636</v>
      </c>
      <c r="O45" s="86">
        <f t="shared" si="12"/>
        <v>771.50046368442395</v>
      </c>
      <c r="P45" s="86">
        <f t="shared" si="12"/>
        <v>804.08567025111154</v>
      </c>
      <c r="Q45" s="86">
        <f t="shared" si="12"/>
        <v>819.0548037387739</v>
      </c>
      <c r="R45" s="83"/>
      <c r="S45" s="83"/>
      <c r="T45" s="86">
        <f t="shared" si="13"/>
        <v>789.31431473135751</v>
      </c>
      <c r="U45" s="86">
        <v>660.03930118815094</v>
      </c>
      <c r="V45" s="86">
        <f t="shared" si="13"/>
        <v>538.88117581983283</v>
      </c>
      <c r="W45" s="86">
        <f t="shared" si="13"/>
        <v>575.01600824319905</v>
      </c>
      <c r="X45" s="86">
        <f t="shared" si="13"/>
        <v>603.0848596403174</v>
      </c>
      <c r="Y45" s="86">
        <f t="shared" si="13"/>
        <v>615.64146642351625</v>
      </c>
      <c r="Z45" s="86">
        <f t="shared" si="13"/>
        <v>722.23799901295956</v>
      </c>
      <c r="AA45" s="86">
        <f t="shared" si="13"/>
        <v>720.32185483729586</v>
      </c>
      <c r="AB45" s="86">
        <f t="shared" si="13"/>
        <v>717.69935787587178</v>
      </c>
      <c r="AC45" s="86">
        <f t="shared" si="13"/>
        <v>731.06706539067136</v>
      </c>
      <c r="AD45" s="86">
        <f t="shared" si="13"/>
        <v>804.08567025111154</v>
      </c>
      <c r="AE45" s="86">
        <f t="shared" si="13"/>
        <v>811.90850436635708</v>
      </c>
    </row>
    <row r="46" spans="2:31" s="63" customFormat="1" ht="5.0999999999999996" customHeight="1" x14ac:dyDescent="0.25">
      <c r="B46" s="83"/>
      <c r="C46" s="83"/>
      <c r="D46" s="83"/>
      <c r="E46" s="83"/>
      <c r="F46" s="83"/>
      <c r="G46" s="83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3"/>
      <c r="S46" s="83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</row>
    <row r="47" spans="2:31" s="63" customFormat="1" ht="12" customHeight="1" x14ac:dyDescent="0.25">
      <c r="B47" s="83"/>
      <c r="C47" s="83"/>
      <c r="D47" s="110" t="s">
        <v>298</v>
      </c>
      <c r="E47" s="83"/>
      <c r="F47" s="83"/>
      <c r="G47" s="83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3"/>
      <c r="S47" s="83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</row>
    <row r="48" spans="2:31" s="63" customFormat="1" ht="5.0999999999999996" customHeight="1" x14ac:dyDescent="0.25">
      <c r="B48" s="83"/>
      <c r="C48" s="83"/>
      <c r="D48" s="83"/>
      <c r="E48" s="83"/>
      <c r="F48" s="83"/>
      <c r="G48" s="83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3"/>
      <c r="S48" s="83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</row>
    <row r="49" spans="1:32" ht="12" customHeight="1" x14ac:dyDescent="0.25">
      <c r="B49" s="114" t="s">
        <v>246</v>
      </c>
      <c r="C49" s="73"/>
      <c r="D49" s="73"/>
      <c r="E49" s="73"/>
      <c r="F49" s="73"/>
      <c r="G49" s="73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3"/>
      <c r="S49" s="73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</row>
    <row r="50" spans="1:32" s="83" customFormat="1" ht="5.0999999999999996" customHeight="1" outlineLevel="1" x14ac:dyDescent="0.25">
      <c r="H50" s="86"/>
      <c r="I50" s="86"/>
      <c r="J50" s="86"/>
      <c r="K50" s="86"/>
      <c r="L50" s="86"/>
      <c r="M50" s="86"/>
      <c r="N50" s="86"/>
      <c r="O50" s="86"/>
      <c r="P50" s="86"/>
      <c r="Q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</row>
    <row r="51" spans="1:32" outlineLevel="1" x14ac:dyDescent="0.25">
      <c r="C51" s="81" t="s">
        <v>221</v>
      </c>
      <c r="D51" s="82"/>
      <c r="E51" s="95" t="s">
        <v>309</v>
      </c>
      <c r="F51" s="82"/>
      <c r="G51" s="82"/>
      <c r="H51" s="95">
        <f t="shared" ref="H51:Q51" si="14">H59+H53</f>
        <v>1139</v>
      </c>
      <c r="I51" s="95">
        <f t="shared" si="14"/>
        <v>1394</v>
      </c>
      <c r="J51" s="95">
        <f t="shared" si="14"/>
        <v>1627</v>
      </c>
      <c r="K51" s="95">
        <f t="shared" si="14"/>
        <v>1427</v>
      </c>
      <c r="L51" s="95">
        <f t="shared" si="14"/>
        <v>1714</v>
      </c>
      <c r="M51" s="95">
        <f t="shared" si="14"/>
        <v>1958</v>
      </c>
      <c r="N51" s="95">
        <f t="shared" si="14"/>
        <v>1932</v>
      </c>
      <c r="O51" s="95">
        <f t="shared" si="14"/>
        <v>2056</v>
      </c>
      <c r="P51" s="95">
        <f t="shared" si="14"/>
        <v>2169</v>
      </c>
      <c r="Q51" s="95">
        <f t="shared" si="14"/>
        <v>2297</v>
      </c>
      <c r="R51" s="82"/>
      <c r="S51" s="82"/>
      <c r="T51" s="95">
        <v>7793.9</v>
      </c>
      <c r="U51" s="95">
        <v>6076</v>
      </c>
      <c r="V51" s="95">
        <f>SUM($H51:H51)</f>
        <v>1139</v>
      </c>
      <c r="W51" s="95">
        <f>SUM($H51:I51)</f>
        <v>2533</v>
      </c>
      <c r="X51" s="95">
        <f>SUM($H51:J51)</f>
        <v>4160</v>
      </c>
      <c r="Y51" s="95">
        <f>SUM($H51:K51)</f>
        <v>5587</v>
      </c>
      <c r="Z51" s="95">
        <f>SUM($L51:L51)</f>
        <v>1714</v>
      </c>
      <c r="AA51" s="95">
        <f>SUM($L51:M51)</f>
        <v>3672</v>
      </c>
      <c r="AB51" s="95">
        <f>SUM($L51:N51)</f>
        <v>5604</v>
      </c>
      <c r="AC51" s="95">
        <f>SUM($L51:O51)</f>
        <v>7660</v>
      </c>
      <c r="AD51" s="95">
        <f>SUM($P51:P51)</f>
        <v>2169</v>
      </c>
      <c r="AE51" s="95">
        <f>SUM($P51:Q51)</f>
        <v>4466</v>
      </c>
    </row>
    <row r="52" spans="1:32" s="83" customFormat="1" ht="5.0999999999999996" customHeight="1" outlineLevel="2" x14ac:dyDescent="0.25">
      <c r="H52" s="86"/>
      <c r="I52" s="86"/>
      <c r="J52" s="86"/>
      <c r="K52" s="86"/>
      <c r="L52" s="86"/>
      <c r="M52" s="86"/>
      <c r="N52" s="86"/>
      <c r="O52" s="86"/>
      <c r="P52" s="86"/>
      <c r="Q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</row>
    <row r="53" spans="1:32" outlineLevel="2" x14ac:dyDescent="0.25">
      <c r="B53" s="83"/>
      <c r="C53" s="83"/>
      <c r="D53" s="83" t="s">
        <v>222</v>
      </c>
      <c r="E53" s="92" t="s">
        <v>309</v>
      </c>
      <c r="F53" s="83"/>
      <c r="G53" s="83"/>
      <c r="H53" s="86">
        <v>929</v>
      </c>
      <c r="I53" s="86">
        <v>995</v>
      </c>
      <c r="J53" s="86">
        <v>1256</v>
      </c>
      <c r="K53" s="86">
        <v>1092</v>
      </c>
      <c r="L53" s="86">
        <v>1170</v>
      </c>
      <c r="M53" s="86">
        <v>1324</v>
      </c>
      <c r="N53" s="86">
        <v>1481</v>
      </c>
      <c r="O53" s="86">
        <v>1621</v>
      </c>
      <c r="P53" s="86">
        <v>1471</v>
      </c>
      <c r="Q53" s="86">
        <v>1638</v>
      </c>
      <c r="R53" s="83"/>
      <c r="S53" s="83"/>
      <c r="T53" s="86">
        <v>5688</v>
      </c>
      <c r="U53" s="86">
        <v>4732</v>
      </c>
      <c r="V53" s="86">
        <f>SUM($H53:H53)</f>
        <v>929</v>
      </c>
      <c r="W53" s="86">
        <f>SUM($H53:I53)</f>
        <v>1924</v>
      </c>
      <c r="X53" s="86">
        <f>SUM($H53:J53)</f>
        <v>3180</v>
      </c>
      <c r="Y53" s="86">
        <f>SUM($H53:K53)</f>
        <v>4272</v>
      </c>
      <c r="Z53" s="86">
        <f>SUM($L53:L53)</f>
        <v>1170</v>
      </c>
      <c r="AA53" s="86">
        <f>SUM($L53:M53)</f>
        <v>2494</v>
      </c>
      <c r="AB53" s="86">
        <f>SUM($L53:N53)</f>
        <v>3975</v>
      </c>
      <c r="AC53" s="86">
        <f>SUM($L53:O53)</f>
        <v>5596</v>
      </c>
      <c r="AD53" s="86">
        <f>SUM($P53:P53)</f>
        <v>1471</v>
      </c>
      <c r="AE53" s="86">
        <f>SUM($P53:Q53)</f>
        <v>3109</v>
      </c>
    </row>
    <row r="54" spans="1:32" s="65" customFormat="1" ht="12" customHeight="1" outlineLevel="3" x14ac:dyDescent="0.25">
      <c r="A54" s="84"/>
      <c r="B54" s="84"/>
      <c r="C54" s="84"/>
      <c r="D54" s="87" t="s">
        <v>209</v>
      </c>
      <c r="E54" s="92" t="s">
        <v>309</v>
      </c>
      <c r="F54" s="84"/>
      <c r="G54" s="84"/>
      <c r="H54" s="88">
        <v>25.279973848205085</v>
      </c>
      <c r="I54" s="88">
        <v>24.825560507148076</v>
      </c>
      <c r="J54" s="88">
        <v>27.362951822853585</v>
      </c>
      <c r="K54" s="88">
        <v>9.6373558078859389</v>
      </c>
      <c r="L54" s="88">
        <v>17.288130038007939</v>
      </c>
      <c r="M54" s="88">
        <v>22.091003552900862</v>
      </c>
      <c r="N54" s="88">
        <v>64.367949123810945</v>
      </c>
      <c r="O54" s="88">
        <v>48.60823216038326</v>
      </c>
      <c r="P54" s="88">
        <v>96.587895250033228</v>
      </c>
      <c r="Q54" s="88">
        <v>82.423960933437868</v>
      </c>
      <c r="R54" s="84"/>
      <c r="S54" s="84"/>
      <c r="T54" s="88">
        <v>102.52420108019118</v>
      </c>
      <c r="U54" s="88">
        <v>174.57109586737513</v>
      </c>
      <c r="V54" s="88">
        <f>SUM($H54:H54)</f>
        <v>25.279973848205085</v>
      </c>
      <c r="W54" s="88">
        <f>SUM($H54:I54)</f>
        <v>50.105534355353157</v>
      </c>
      <c r="X54" s="88">
        <f>SUM($H54:J54)</f>
        <v>77.468486178206746</v>
      </c>
      <c r="Y54" s="88">
        <f>SUM($H54:K54)</f>
        <v>87.105841986092685</v>
      </c>
      <c r="Z54" s="88">
        <f>SUM($L54:L54)</f>
        <v>17.288130038007939</v>
      </c>
      <c r="AA54" s="88">
        <f>SUM($L54:M54)</f>
        <v>39.3791335909088</v>
      </c>
      <c r="AB54" s="88">
        <f>SUM($L54:N54)</f>
        <v>103.74708271471974</v>
      </c>
      <c r="AC54" s="88">
        <f>SUM($L54:O54)</f>
        <v>152.35531487510301</v>
      </c>
      <c r="AD54" s="88">
        <f>SUM($P54:P54)</f>
        <v>96.587895250033228</v>
      </c>
      <c r="AE54" s="88">
        <f>SUM($P54:Q54)</f>
        <v>179.01185618347108</v>
      </c>
      <c r="AF54" s="84"/>
    </row>
    <row r="55" spans="1:32" s="65" customFormat="1" ht="12" customHeight="1" outlineLevel="3" x14ac:dyDescent="0.25">
      <c r="A55" s="84"/>
      <c r="B55" s="84"/>
      <c r="C55" s="84"/>
      <c r="D55" s="87" t="s">
        <v>216</v>
      </c>
      <c r="E55" s="92" t="s">
        <v>309</v>
      </c>
      <c r="F55" s="84"/>
      <c r="G55" s="84"/>
      <c r="H55" s="88">
        <v>238.70359367621091</v>
      </c>
      <c r="I55" s="88">
        <v>161.95423159206004</v>
      </c>
      <c r="J55" s="88">
        <v>259.20028460150047</v>
      </c>
      <c r="K55" s="88">
        <v>278.41105215854003</v>
      </c>
      <c r="L55" s="88">
        <v>210.04409568925166</v>
      </c>
      <c r="M55" s="88">
        <v>188.63642521649237</v>
      </c>
      <c r="N55" s="88">
        <v>349.06978183548142</v>
      </c>
      <c r="O55" s="88">
        <v>487.56798664057982</v>
      </c>
      <c r="P55" s="88">
        <v>319.31010954135166</v>
      </c>
      <c r="Q55" s="88">
        <v>360.1058025746226</v>
      </c>
      <c r="R55" s="84"/>
      <c r="S55" s="84"/>
      <c r="T55" s="88">
        <v>1458.4908475094596</v>
      </c>
      <c r="U55" s="88">
        <v>1198.8999658791358</v>
      </c>
      <c r="V55" s="88">
        <f>SUM($H55:H55)</f>
        <v>238.70359367621091</v>
      </c>
      <c r="W55" s="88">
        <f>SUM($H55:I55)</f>
        <v>400.65782526827093</v>
      </c>
      <c r="X55" s="88">
        <f>SUM($H55:J55)</f>
        <v>659.8581098697714</v>
      </c>
      <c r="Y55" s="88">
        <f>SUM($H55:K55)</f>
        <v>938.26916202831148</v>
      </c>
      <c r="Z55" s="88">
        <f>SUM($L55:L55)</f>
        <v>210.04409568925166</v>
      </c>
      <c r="AA55" s="88">
        <f>SUM($L55:M55)</f>
        <v>398.68052090574406</v>
      </c>
      <c r="AB55" s="88">
        <f>SUM($L55:N55)</f>
        <v>747.75030274122548</v>
      </c>
      <c r="AC55" s="88">
        <f>SUM($L55:O55)</f>
        <v>1235.3182893818052</v>
      </c>
      <c r="AD55" s="88">
        <f>SUM($P55:P55)</f>
        <v>319.31010954135166</v>
      </c>
      <c r="AE55" s="88">
        <f>SUM($P55:Q55)</f>
        <v>679.41591211597427</v>
      </c>
      <c r="AF55" s="84"/>
    </row>
    <row r="56" spans="1:32" s="65" customFormat="1" ht="12" customHeight="1" outlineLevel="3" x14ac:dyDescent="0.25">
      <c r="A56" s="84"/>
      <c r="B56" s="84"/>
      <c r="C56" s="84"/>
      <c r="D56" s="87" t="s">
        <v>210</v>
      </c>
      <c r="E56" s="92" t="s">
        <v>309</v>
      </c>
      <c r="F56" s="84"/>
      <c r="G56" s="84"/>
      <c r="H56" s="88">
        <v>216.23932162404992</v>
      </c>
      <c r="I56" s="88">
        <v>232.75206653871544</v>
      </c>
      <c r="J56" s="88">
        <v>326.29161564492523</v>
      </c>
      <c r="K56" s="88">
        <v>232.16254910018526</v>
      </c>
      <c r="L56" s="88">
        <v>343.98325085299814</v>
      </c>
      <c r="M56" s="88">
        <v>365.69485073656108</v>
      </c>
      <c r="N56" s="88">
        <v>328.12052902237474</v>
      </c>
      <c r="O56" s="88">
        <v>342.78920444884875</v>
      </c>
      <c r="P56" s="88">
        <v>314.53730191999347</v>
      </c>
      <c r="Q56" s="88">
        <v>414.19707952840622</v>
      </c>
      <c r="R56" s="84"/>
      <c r="S56" s="84"/>
      <c r="T56" s="88">
        <v>1291.0788771676041</v>
      </c>
      <c r="U56" s="88">
        <v>1019.0689608010248</v>
      </c>
      <c r="V56" s="88">
        <f>SUM($H56:H56)</f>
        <v>216.23932162404992</v>
      </c>
      <c r="W56" s="88">
        <f>SUM($H56:I56)</f>
        <v>448.99138816276536</v>
      </c>
      <c r="X56" s="88">
        <f>SUM($H56:J56)</f>
        <v>775.28300380769065</v>
      </c>
      <c r="Y56" s="88">
        <f>SUM($H56:K56)</f>
        <v>1007.4455529078759</v>
      </c>
      <c r="Z56" s="88">
        <f>SUM($L56:L56)</f>
        <v>343.98325085299814</v>
      </c>
      <c r="AA56" s="88">
        <f>SUM($L56:M56)</f>
        <v>709.67810158955922</v>
      </c>
      <c r="AB56" s="88">
        <f>SUM($L56:N56)</f>
        <v>1037.798630611934</v>
      </c>
      <c r="AC56" s="88">
        <f>SUM($L56:O56)</f>
        <v>1380.5878350607827</v>
      </c>
      <c r="AD56" s="88">
        <f>SUM($P56:P56)</f>
        <v>314.53730191999347</v>
      </c>
      <c r="AE56" s="88">
        <f>SUM($P56:Q56)</f>
        <v>728.73438144839974</v>
      </c>
      <c r="AF56" s="84"/>
    </row>
    <row r="57" spans="1:32" s="65" customFormat="1" ht="12" customHeight="1" outlineLevel="3" x14ac:dyDescent="0.25">
      <c r="A57" s="84"/>
      <c r="B57" s="84"/>
      <c r="C57" s="84"/>
      <c r="D57" s="87" t="s">
        <v>219</v>
      </c>
      <c r="E57" s="92" t="s">
        <v>309</v>
      </c>
      <c r="F57" s="84"/>
      <c r="G57" s="84"/>
      <c r="H57" s="88">
        <v>378.99198119361552</v>
      </c>
      <c r="I57" s="88">
        <v>505.33924245126605</v>
      </c>
      <c r="J57" s="88">
        <v>546.17099715598647</v>
      </c>
      <c r="K57" s="88">
        <v>461.47245445675514</v>
      </c>
      <c r="L57" s="88">
        <v>486.9140850799908</v>
      </c>
      <c r="M57" s="88">
        <v>579.12865202242563</v>
      </c>
      <c r="N57" s="88">
        <v>612.43743754394916</v>
      </c>
      <c r="O57" s="88">
        <v>596.52210324356111</v>
      </c>
      <c r="P57" s="88">
        <v>595.60614501405166</v>
      </c>
      <c r="Q57" s="88">
        <v>664.12942782998255</v>
      </c>
      <c r="R57" s="84"/>
      <c r="S57" s="84"/>
      <c r="T57" s="88">
        <v>2446.8760190196117</v>
      </c>
      <c r="U57" s="88">
        <v>1973.5513283262067</v>
      </c>
      <c r="V57" s="88">
        <f>SUM($H57:H57)</f>
        <v>378.99198119361552</v>
      </c>
      <c r="W57" s="88">
        <f>SUM($H57:I57)</f>
        <v>884.33122364488156</v>
      </c>
      <c r="X57" s="88">
        <f>SUM($H57:J57)</f>
        <v>1430.5022208008681</v>
      </c>
      <c r="Y57" s="88">
        <f>SUM($H57:K57)</f>
        <v>1891.9746752576234</v>
      </c>
      <c r="Z57" s="88">
        <f>SUM($L57:L57)</f>
        <v>486.9140850799908</v>
      </c>
      <c r="AA57" s="88">
        <f>SUM($L57:M57)</f>
        <v>1066.0427371024164</v>
      </c>
      <c r="AB57" s="88">
        <f>SUM($L57:N57)</f>
        <v>1678.4801746463654</v>
      </c>
      <c r="AC57" s="88">
        <f>SUM($L57:O57)</f>
        <v>2275.0022778899265</v>
      </c>
      <c r="AD57" s="88">
        <f>SUM($P57:P57)</f>
        <v>595.60614501405166</v>
      </c>
      <c r="AE57" s="88">
        <f>SUM($P57:Q57)</f>
        <v>1259.7355728440343</v>
      </c>
      <c r="AF57" s="84"/>
    </row>
    <row r="58" spans="1:32" s="65" customFormat="1" ht="12" customHeight="1" outlineLevel="3" x14ac:dyDescent="0.25">
      <c r="A58" s="84"/>
      <c r="B58" s="84"/>
      <c r="C58" s="84"/>
      <c r="D58" s="87" t="s">
        <v>223</v>
      </c>
      <c r="E58" s="92" t="s">
        <v>309</v>
      </c>
      <c r="F58" s="84"/>
      <c r="G58" s="84"/>
      <c r="H58" s="88">
        <v>70</v>
      </c>
      <c r="I58" s="88">
        <v>70</v>
      </c>
      <c r="J58" s="88">
        <v>97</v>
      </c>
      <c r="K58" s="88">
        <v>108.91658847663493</v>
      </c>
      <c r="L58" s="88">
        <v>111.67043833975124</v>
      </c>
      <c r="M58" s="88">
        <v>167.44906847162</v>
      </c>
      <c r="N58" s="88">
        <v>127.00430247438342</v>
      </c>
      <c r="O58" s="88">
        <v>145.51247350662709</v>
      </c>
      <c r="P58" s="88">
        <v>144.95854827456978</v>
      </c>
      <c r="Q58" s="88">
        <v>117.14372913355089</v>
      </c>
      <c r="R58" s="84"/>
      <c r="S58" s="84"/>
      <c r="T58" s="88">
        <v>389.03005522313288</v>
      </c>
      <c r="U58" s="88">
        <v>365.60864912625721</v>
      </c>
      <c r="V58" s="88">
        <f>SUM($H58:H58)</f>
        <v>70</v>
      </c>
      <c r="W58" s="88">
        <f>SUM($H58:I58)</f>
        <v>140</v>
      </c>
      <c r="X58" s="88">
        <f>SUM($H58:J58)</f>
        <v>237</v>
      </c>
      <c r="Y58" s="88">
        <v>333</v>
      </c>
      <c r="Z58" s="88">
        <f>SUM($L58:L58)</f>
        <v>111.67043833975124</v>
      </c>
      <c r="AA58" s="88">
        <f>SUM($L58:M58)</f>
        <v>279.11950681137125</v>
      </c>
      <c r="AB58" s="88">
        <f>SUM($L58:N58)</f>
        <v>406.12380928575465</v>
      </c>
      <c r="AC58" s="88">
        <f>SUM($L58:O58)</f>
        <v>551.63628279238173</v>
      </c>
      <c r="AD58" s="88">
        <f>SUM($P58:P58)</f>
        <v>144.95854827456978</v>
      </c>
      <c r="AE58" s="88">
        <f>SUM($P58:Q58)</f>
        <v>262.1022774081207</v>
      </c>
      <c r="AF58" s="84"/>
    </row>
    <row r="59" spans="1:32" outlineLevel="2" x14ac:dyDescent="0.25">
      <c r="B59" s="83"/>
      <c r="C59" s="83"/>
      <c r="D59" s="83" t="s">
        <v>224</v>
      </c>
      <c r="E59" s="92" t="s">
        <v>309</v>
      </c>
      <c r="F59" s="83"/>
      <c r="G59" s="83"/>
      <c r="H59" s="86">
        <v>210</v>
      </c>
      <c r="I59" s="86">
        <v>399</v>
      </c>
      <c r="J59" s="86">
        <v>371</v>
      </c>
      <c r="K59" s="86">
        <v>335</v>
      </c>
      <c r="L59" s="86">
        <v>544</v>
      </c>
      <c r="M59" s="86">
        <v>634</v>
      </c>
      <c r="N59" s="86">
        <v>451</v>
      </c>
      <c r="O59" s="86">
        <v>435</v>
      </c>
      <c r="P59" s="86">
        <v>698</v>
      </c>
      <c r="Q59" s="86">
        <v>659</v>
      </c>
      <c r="R59" s="83"/>
      <c r="S59" s="83"/>
      <c r="T59" s="86">
        <v>2105.9</v>
      </c>
      <c r="U59" s="86">
        <v>1344</v>
      </c>
      <c r="V59" s="86">
        <f>SUM($H59:H59)</f>
        <v>210</v>
      </c>
      <c r="W59" s="86">
        <f>SUM($H59:I59)</f>
        <v>609</v>
      </c>
      <c r="X59" s="86">
        <f>SUM($H59:J59)</f>
        <v>980</v>
      </c>
      <c r="Y59" s="86">
        <f>SUM($H59:K59)</f>
        <v>1315</v>
      </c>
      <c r="Z59" s="86">
        <f>SUM($L59:L59)</f>
        <v>544</v>
      </c>
      <c r="AA59" s="86">
        <f>SUM($L59:M59)</f>
        <v>1178</v>
      </c>
      <c r="AB59" s="86">
        <f>SUM($L59:N59)</f>
        <v>1629</v>
      </c>
      <c r="AC59" s="86">
        <f>SUM($L59:O59)</f>
        <v>2064</v>
      </c>
      <c r="AD59" s="86">
        <f>SUM($P59:P59)</f>
        <v>698</v>
      </c>
      <c r="AE59" s="86">
        <f>SUM($P59:Q59)</f>
        <v>1357</v>
      </c>
    </row>
    <row r="60" spans="1:32" ht="5.0999999999999996" customHeight="1" outlineLevel="1" x14ac:dyDescent="0.25">
      <c r="B60" s="83"/>
      <c r="C60" s="83"/>
      <c r="D60" s="83"/>
      <c r="E60" s="83"/>
      <c r="F60" s="83"/>
      <c r="G60" s="83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3"/>
      <c r="S60" s="83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</row>
    <row r="61" spans="1:32" outlineLevel="1" x14ac:dyDescent="0.25">
      <c r="C61" s="81" t="s">
        <v>225</v>
      </c>
      <c r="D61" s="82"/>
      <c r="E61" s="95" t="s">
        <v>309</v>
      </c>
      <c r="F61" s="82"/>
      <c r="G61" s="82"/>
      <c r="H61" s="95">
        <v>802</v>
      </c>
      <c r="I61" s="95">
        <v>938</v>
      </c>
      <c r="J61" s="95">
        <v>1016</v>
      </c>
      <c r="K61" s="95">
        <v>969</v>
      </c>
      <c r="L61" s="95">
        <v>1206</v>
      </c>
      <c r="M61" s="95">
        <v>1453</v>
      </c>
      <c r="N61" s="95">
        <v>1328</v>
      </c>
      <c r="O61" s="95">
        <v>1333</v>
      </c>
      <c r="P61" s="95">
        <v>1464</v>
      </c>
      <c r="Q61" s="95">
        <v>1515</v>
      </c>
      <c r="R61" s="81"/>
      <c r="S61" s="81"/>
      <c r="T61" s="95">
        <v>5584.1</v>
      </c>
      <c r="U61" s="95">
        <v>4004</v>
      </c>
      <c r="V61" s="95">
        <f>SUM($H61:H61)</f>
        <v>802</v>
      </c>
      <c r="W61" s="95">
        <f>SUM($H61:I61)</f>
        <v>1740</v>
      </c>
      <c r="X61" s="95">
        <f>SUM($H61:J61)</f>
        <v>2756</v>
      </c>
      <c r="Y61" s="95">
        <f>SUM($H61:K61)</f>
        <v>3725</v>
      </c>
      <c r="Z61" s="95">
        <f>SUM($L61:L61)</f>
        <v>1206</v>
      </c>
      <c r="AA61" s="95">
        <f>SUM($L61:M61)</f>
        <v>2659</v>
      </c>
      <c r="AB61" s="95">
        <f>SUM($L61:N61)</f>
        <v>3987</v>
      </c>
      <c r="AC61" s="95">
        <f>SUM($L61:O61)</f>
        <v>5320</v>
      </c>
      <c r="AD61" s="95">
        <f>SUM($P61:P61)</f>
        <v>1464</v>
      </c>
      <c r="AE61" s="95">
        <f>SUM($P61:Q61)</f>
        <v>2979</v>
      </c>
    </row>
    <row r="62" spans="1:32" s="83" customFormat="1" ht="5.0999999999999996" customHeight="1" outlineLevel="2" x14ac:dyDescent="0.25">
      <c r="H62" s="86"/>
      <c r="I62" s="86"/>
      <c r="J62" s="86"/>
      <c r="K62" s="86"/>
      <c r="L62" s="86"/>
      <c r="M62" s="86"/>
      <c r="N62" s="86"/>
      <c r="O62" s="86"/>
      <c r="P62" s="86"/>
      <c r="Q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</row>
    <row r="63" spans="1:32" s="83" customFormat="1" outlineLevel="2" x14ac:dyDescent="0.25">
      <c r="D63" s="90" t="s">
        <v>226</v>
      </c>
      <c r="E63" s="92" t="s">
        <v>309</v>
      </c>
      <c r="H63" s="86">
        <v>154.5388341682</v>
      </c>
      <c r="I63" s="86">
        <v>221.00896080959998</v>
      </c>
      <c r="J63" s="86">
        <v>199.84220433329989</v>
      </c>
      <c r="K63" s="86">
        <v>227.28763918540011</v>
      </c>
      <c r="L63" s="86">
        <v>293.75155656880003</v>
      </c>
      <c r="M63" s="86">
        <v>278</v>
      </c>
      <c r="N63" s="86">
        <v>255</v>
      </c>
      <c r="O63" s="86">
        <v>316</v>
      </c>
      <c r="P63" s="86">
        <v>390</v>
      </c>
      <c r="Q63" s="86">
        <v>381</v>
      </c>
      <c r="T63" s="86">
        <v>1342.2358978843477</v>
      </c>
      <c r="U63" s="86">
        <v>820.97032853080771</v>
      </c>
      <c r="V63" s="86">
        <f>SUM($H63:H63)</f>
        <v>154.5388341682</v>
      </c>
      <c r="W63" s="86">
        <f>SUM($H63:I63)</f>
        <v>375.54779497779998</v>
      </c>
      <c r="X63" s="86">
        <f>SUM($H63:J63)</f>
        <v>575.38999931109993</v>
      </c>
      <c r="Y63" s="86">
        <v>802.67763849649998</v>
      </c>
      <c r="Z63" s="86">
        <f>SUM($L63:L63)</f>
        <v>293.75155656880003</v>
      </c>
      <c r="AA63" s="86">
        <f>SUM($L63:M63)</f>
        <v>571.75155656879997</v>
      </c>
      <c r="AB63" s="86">
        <f>SUM($L63:N63)</f>
        <v>826.75155656879997</v>
      </c>
      <c r="AC63" s="86">
        <f>SUM($L63:O63)</f>
        <v>1142.7515565688</v>
      </c>
      <c r="AD63" s="86">
        <f>SUM($P63:P63)</f>
        <v>390</v>
      </c>
      <c r="AE63" s="86">
        <f>SUM($P63:Q63)</f>
        <v>771</v>
      </c>
    </row>
    <row r="64" spans="1:32" s="83" customFormat="1" outlineLevel="2" x14ac:dyDescent="0.25">
      <c r="D64" s="90" t="s">
        <v>227</v>
      </c>
      <c r="E64" s="92" t="s">
        <v>309</v>
      </c>
      <c r="H64" s="86">
        <v>173.47154710145611</v>
      </c>
      <c r="I64" s="86">
        <v>217.53945286722384</v>
      </c>
      <c r="J64" s="86">
        <v>230.02255144205515</v>
      </c>
      <c r="K64" s="86">
        <v>302.86181257579454</v>
      </c>
      <c r="L64" s="86">
        <v>447.67750563495161</v>
      </c>
      <c r="M64" s="86">
        <v>405</v>
      </c>
      <c r="N64" s="86">
        <v>369</v>
      </c>
      <c r="O64" s="86">
        <v>415</v>
      </c>
      <c r="P64" s="86">
        <v>466</v>
      </c>
      <c r="Q64" s="86">
        <v>425</v>
      </c>
      <c r="T64" s="86">
        <v>1063.1722201370501</v>
      </c>
      <c r="U64" s="86">
        <v>873.98333036142071</v>
      </c>
      <c r="V64" s="86">
        <f>SUM($H64:H64)</f>
        <v>173.47154710145611</v>
      </c>
      <c r="W64" s="86">
        <f>SUM($H64:I64)</f>
        <v>391.01099996867993</v>
      </c>
      <c r="X64" s="86">
        <f>SUM($H64:J64)</f>
        <v>621.03355141073507</v>
      </c>
      <c r="Y64" s="86">
        <v>923.89536398652967</v>
      </c>
      <c r="Z64" s="86">
        <f>SUM($L64:L64)</f>
        <v>447.67750563495161</v>
      </c>
      <c r="AA64" s="86">
        <f>SUM($L64:M64)</f>
        <v>852.67750563495156</v>
      </c>
      <c r="AB64" s="86">
        <f>SUM($L64:N64)</f>
        <v>1221.6775056349516</v>
      </c>
      <c r="AC64" s="86">
        <f>SUM($L64:O64)</f>
        <v>1636.6775056349516</v>
      </c>
      <c r="AD64" s="86">
        <f>SUM($P64:P64)</f>
        <v>466</v>
      </c>
      <c r="AE64" s="86">
        <f>SUM($P64:Q64)</f>
        <v>891</v>
      </c>
    </row>
    <row r="65" spans="3:31" s="83" customFormat="1" outlineLevel="2" x14ac:dyDescent="0.25">
      <c r="D65" s="90" t="s">
        <v>228</v>
      </c>
      <c r="E65" s="92" t="s">
        <v>309</v>
      </c>
      <c r="H65" s="86">
        <v>48.486465260800003</v>
      </c>
      <c r="I65" s="86">
        <v>69.116010957599997</v>
      </c>
      <c r="J65" s="86">
        <v>69.060989608500009</v>
      </c>
      <c r="K65" s="86">
        <v>84.715301534599945</v>
      </c>
      <c r="L65" s="86">
        <v>92.602434549400002</v>
      </c>
      <c r="M65" s="86">
        <v>96</v>
      </c>
      <c r="N65" s="86">
        <v>106</v>
      </c>
      <c r="O65" s="86">
        <v>117</v>
      </c>
      <c r="P65" s="86">
        <v>109</v>
      </c>
      <c r="Q65" s="86">
        <v>111</v>
      </c>
      <c r="T65" s="86">
        <v>379.3069140768531</v>
      </c>
      <c r="U65" s="86">
        <v>256.06142177331043</v>
      </c>
      <c r="V65" s="86">
        <f>SUM($H65:H65)</f>
        <v>48.486465260800003</v>
      </c>
      <c r="W65" s="86">
        <f>SUM($H65:I65)</f>
        <v>117.6024762184</v>
      </c>
      <c r="X65" s="86">
        <f>SUM($H65:J65)</f>
        <v>186.66346582689999</v>
      </c>
      <c r="Y65" s="86">
        <v>271.37876736149997</v>
      </c>
      <c r="Z65" s="86">
        <f>SUM($L65:L65)</f>
        <v>92.602434549400002</v>
      </c>
      <c r="AA65" s="86">
        <f>SUM($L65:M65)</f>
        <v>188.60243454940002</v>
      </c>
      <c r="AB65" s="86">
        <f>SUM($L65:N65)</f>
        <v>294.60243454940002</v>
      </c>
      <c r="AC65" s="86">
        <f>SUM($L65:O65)</f>
        <v>411.60243454940002</v>
      </c>
      <c r="AD65" s="86">
        <f>SUM($P65:P65)</f>
        <v>109</v>
      </c>
      <c r="AE65" s="86">
        <f>SUM($P65:Q65)</f>
        <v>220</v>
      </c>
    </row>
    <row r="66" spans="3:31" s="83" customFormat="1" outlineLevel="2" x14ac:dyDescent="0.25">
      <c r="D66" s="90" t="s">
        <v>229</v>
      </c>
      <c r="E66" s="92" t="s">
        <v>309</v>
      </c>
      <c r="H66" s="86">
        <v>47.938133465551502</v>
      </c>
      <c r="I66" s="86">
        <v>50.468572327732261</v>
      </c>
      <c r="J66" s="86">
        <v>53.99990560669999</v>
      </c>
      <c r="K66" s="86">
        <v>56.932647398700006</v>
      </c>
      <c r="L66" s="86">
        <v>63.465951662999998</v>
      </c>
      <c r="M66" s="86">
        <v>58</v>
      </c>
      <c r="N66" s="86">
        <v>69</v>
      </c>
      <c r="O66" s="86">
        <v>79</v>
      </c>
      <c r="P66" s="86">
        <v>74</v>
      </c>
      <c r="Q66" s="86">
        <v>66</v>
      </c>
      <c r="T66" s="86">
        <v>298.95096269049236</v>
      </c>
      <c r="U66" s="86">
        <v>265.0254770083834</v>
      </c>
      <c r="V66" s="86">
        <f>SUM($H66:H66)</f>
        <v>47.938133465551502</v>
      </c>
      <c r="W66" s="86">
        <f>SUM($H66:I66)</f>
        <v>98.406705793283763</v>
      </c>
      <c r="X66" s="86">
        <f>SUM($H66:J66)</f>
        <v>152.40661139998375</v>
      </c>
      <c r="Y66" s="86">
        <v>209.33925879868377</v>
      </c>
      <c r="Z66" s="86">
        <f>SUM($L66:L66)</f>
        <v>63.465951662999998</v>
      </c>
      <c r="AA66" s="86">
        <f>SUM($L66:M66)</f>
        <v>121.465951663</v>
      </c>
      <c r="AB66" s="86">
        <f>SUM($L66:N66)</f>
        <v>190.465951663</v>
      </c>
      <c r="AC66" s="86">
        <f>SUM($L66:O66)</f>
        <v>269.465951663</v>
      </c>
      <c r="AD66" s="86">
        <f>SUM($P66:P66)</f>
        <v>74</v>
      </c>
      <c r="AE66" s="86">
        <f>SUM($P66:Q66)</f>
        <v>140</v>
      </c>
    </row>
    <row r="67" spans="3:31" s="83" customFormat="1" outlineLevel="2" x14ac:dyDescent="0.25">
      <c r="D67" s="90" t="s">
        <v>230</v>
      </c>
      <c r="E67" s="92" t="s">
        <v>309</v>
      </c>
      <c r="H67" s="86">
        <v>76.204047475343074</v>
      </c>
      <c r="I67" s="86">
        <v>103.82565268342842</v>
      </c>
      <c r="J67" s="86">
        <v>94.646425244917651</v>
      </c>
      <c r="K67" s="86">
        <v>92.891637693620979</v>
      </c>
      <c r="L67" s="86">
        <v>106.07729183938126</v>
      </c>
      <c r="M67" s="86">
        <v>126</v>
      </c>
      <c r="N67" s="86">
        <v>101</v>
      </c>
      <c r="O67" s="86">
        <v>126</v>
      </c>
      <c r="P67" s="86">
        <v>137</v>
      </c>
      <c r="Q67" s="86">
        <v>73</v>
      </c>
      <c r="T67" s="86">
        <v>333.81817971015568</v>
      </c>
      <c r="U67" s="86">
        <v>246.4744349485417</v>
      </c>
      <c r="V67" s="86">
        <f>SUM($H67:H67)</f>
        <v>76.204047475343074</v>
      </c>
      <c r="W67" s="86">
        <f>SUM($H67:I67)</f>
        <v>180.0297001587715</v>
      </c>
      <c r="X67" s="86">
        <f>SUM($H67:J67)</f>
        <v>274.67612540368918</v>
      </c>
      <c r="Y67" s="86">
        <v>349.94542309731014</v>
      </c>
      <c r="Z67" s="86">
        <f>SUM($L67:L67)</f>
        <v>106.07729183938126</v>
      </c>
      <c r="AA67" s="86">
        <f>SUM($L67:M67)</f>
        <v>232.07729183938125</v>
      </c>
      <c r="AB67" s="86">
        <f>SUM($L67:N67)</f>
        <v>333.07729183938125</v>
      </c>
      <c r="AC67" s="86">
        <f>SUM($L67:O67)</f>
        <v>459.07729183938125</v>
      </c>
      <c r="AD67" s="86">
        <f>SUM($P67:P67)</f>
        <v>137</v>
      </c>
      <c r="AE67" s="86">
        <f>SUM($P67:Q67)</f>
        <v>210</v>
      </c>
    </row>
    <row r="68" spans="3:31" s="83" customFormat="1" outlineLevel="2" x14ac:dyDescent="0.25">
      <c r="D68" s="90" t="s">
        <v>231</v>
      </c>
      <c r="E68" s="92" t="s">
        <v>309</v>
      </c>
      <c r="H68" s="86">
        <v>30.264734425700002</v>
      </c>
      <c r="I68" s="86">
        <v>39.357037325500009</v>
      </c>
      <c r="J68" s="86">
        <v>43.915875777599986</v>
      </c>
      <c r="K68" s="86">
        <v>38.547057744799979</v>
      </c>
      <c r="L68" s="86">
        <v>44.043852052400013</v>
      </c>
      <c r="M68" s="86">
        <v>45</v>
      </c>
      <c r="N68" s="86">
        <v>51</v>
      </c>
      <c r="O68" s="86">
        <v>54</v>
      </c>
      <c r="P68" s="86">
        <v>45</v>
      </c>
      <c r="Q68" s="86">
        <v>41</v>
      </c>
      <c r="T68" s="86">
        <v>275.88417002532287</v>
      </c>
      <c r="U68" s="86">
        <v>159.76874491092408</v>
      </c>
      <c r="V68" s="86">
        <f>SUM($H68:H68)</f>
        <v>30.264734425700002</v>
      </c>
      <c r="W68" s="86">
        <f>SUM($H68:I68)</f>
        <v>69.621771751200015</v>
      </c>
      <c r="X68" s="86">
        <f>SUM($H68:J68)</f>
        <v>113.53764752879999</v>
      </c>
      <c r="Y68" s="86">
        <v>152.08470527359998</v>
      </c>
      <c r="Z68" s="86">
        <f>SUM($L68:L68)</f>
        <v>44.043852052400013</v>
      </c>
      <c r="AA68" s="86">
        <f>SUM($L68:M68)</f>
        <v>89.043852052400013</v>
      </c>
      <c r="AB68" s="86">
        <f>SUM($L68:N68)</f>
        <v>140.04385205240001</v>
      </c>
      <c r="AC68" s="86">
        <f>SUM($L68:O68)</f>
        <v>194.04385205240001</v>
      </c>
      <c r="AD68" s="86">
        <f>SUM($P68:P68)</f>
        <v>45</v>
      </c>
      <c r="AE68" s="86">
        <f>SUM($P68:Q68)</f>
        <v>86</v>
      </c>
    </row>
    <row r="69" spans="3:31" s="83" customFormat="1" outlineLevel="2" x14ac:dyDescent="0.25">
      <c r="D69" s="90" t="s">
        <v>232</v>
      </c>
      <c r="E69" s="92" t="s">
        <v>309</v>
      </c>
      <c r="H69" s="86">
        <v>39.865276743199999</v>
      </c>
      <c r="I69" s="86">
        <v>38.77086180180001</v>
      </c>
      <c r="J69" s="86">
        <v>35.378169641399992</v>
      </c>
      <c r="K69" s="86">
        <v>43.184295933100003</v>
      </c>
      <c r="L69" s="86">
        <v>45.835581408699994</v>
      </c>
      <c r="M69" s="86">
        <v>41</v>
      </c>
      <c r="N69" s="86">
        <v>38</v>
      </c>
      <c r="O69" s="86">
        <v>37</v>
      </c>
      <c r="P69" s="86">
        <v>44</v>
      </c>
      <c r="Q69" s="86">
        <v>35</v>
      </c>
      <c r="T69" s="86">
        <v>293.48819410985936</v>
      </c>
      <c r="U69" s="86">
        <v>190.00174510125356</v>
      </c>
      <c r="V69" s="86">
        <f>SUM($H69:H69)</f>
        <v>39.865276743199999</v>
      </c>
      <c r="W69" s="86">
        <f>SUM($H69:I69)</f>
        <v>78.636138545000009</v>
      </c>
      <c r="X69" s="86">
        <f>SUM($H69:J69)</f>
        <v>114.0143081864</v>
      </c>
      <c r="Y69" s="86">
        <v>157.1986041195</v>
      </c>
      <c r="Z69" s="86">
        <f>SUM($L69:L69)</f>
        <v>45.835581408699994</v>
      </c>
      <c r="AA69" s="86">
        <f>SUM($L69:M69)</f>
        <v>86.835581408699994</v>
      </c>
      <c r="AB69" s="86">
        <f>SUM($L69:N69)</f>
        <v>124.83558140869999</v>
      </c>
      <c r="AC69" s="86">
        <f>SUM($L69:O69)</f>
        <v>161.83558140869999</v>
      </c>
      <c r="AD69" s="86">
        <f>SUM($P69:P69)</f>
        <v>44</v>
      </c>
      <c r="AE69" s="86">
        <f>SUM($P69:Q69)</f>
        <v>79</v>
      </c>
    </row>
    <row r="70" spans="3:31" s="83" customFormat="1" outlineLevel="2" x14ac:dyDescent="0.25">
      <c r="D70" s="90" t="s">
        <v>233</v>
      </c>
      <c r="E70" s="92" t="s">
        <v>309</v>
      </c>
      <c r="H70" s="86">
        <v>6.7851249932886093</v>
      </c>
      <c r="I70" s="86">
        <v>4.8349730111968308</v>
      </c>
      <c r="J70" s="86">
        <v>4.8536105604122461</v>
      </c>
      <c r="K70" s="86">
        <v>6.1405457202841207</v>
      </c>
      <c r="L70" s="86">
        <v>7.6726748748646569</v>
      </c>
      <c r="M70" s="86">
        <v>6</v>
      </c>
      <c r="N70" s="86">
        <v>5</v>
      </c>
      <c r="O70" s="86">
        <v>7</v>
      </c>
      <c r="P70" s="86">
        <v>9</v>
      </c>
      <c r="Q70" s="86">
        <v>6</v>
      </c>
      <c r="T70" s="86">
        <v>49.258053965835302</v>
      </c>
      <c r="U70" s="86">
        <v>26.717640712526762</v>
      </c>
      <c r="V70" s="86">
        <f>SUM($H70:H70)</f>
        <v>6.7851249932886093</v>
      </c>
      <c r="W70" s="86">
        <f>SUM($H70:I70)</f>
        <v>11.62009800448544</v>
      </c>
      <c r="X70" s="86">
        <f>SUM($H70:J70)</f>
        <v>16.473708564897684</v>
      </c>
      <c r="Y70" s="86">
        <v>22.614254285181808</v>
      </c>
      <c r="Z70" s="86">
        <f>SUM($L70:L70)</f>
        <v>7.6726748748646569</v>
      </c>
      <c r="AA70" s="86">
        <f>SUM($L70:M70)</f>
        <v>13.672674874864658</v>
      </c>
      <c r="AB70" s="86">
        <f>SUM($L70:N70)</f>
        <v>18.672674874864658</v>
      </c>
      <c r="AC70" s="86">
        <f>SUM($L70:O70)</f>
        <v>25.672674874864658</v>
      </c>
      <c r="AD70" s="86">
        <f>SUM($P70:P70)</f>
        <v>9</v>
      </c>
      <c r="AE70" s="86">
        <f>SUM($P70:Q70)</f>
        <v>15</v>
      </c>
    </row>
    <row r="71" spans="3:31" s="83" customFormat="1" outlineLevel="2" x14ac:dyDescent="0.25">
      <c r="D71" s="90" t="s">
        <v>234</v>
      </c>
      <c r="E71" s="92" t="s">
        <v>309</v>
      </c>
      <c r="H71" s="86">
        <v>76.851201987899998</v>
      </c>
      <c r="I71" s="86">
        <v>92.506847971099972</v>
      </c>
      <c r="J71" s="86">
        <v>90.102379510299969</v>
      </c>
      <c r="K71" s="86">
        <v>88.074931441100048</v>
      </c>
      <c r="L71" s="86">
        <v>101.49741270220004</v>
      </c>
      <c r="M71" s="86">
        <v>106</v>
      </c>
      <c r="N71" s="86">
        <v>113</v>
      </c>
      <c r="O71" s="86">
        <v>97</v>
      </c>
      <c r="P71" s="86">
        <v>108</v>
      </c>
      <c r="Q71" s="86">
        <v>112</v>
      </c>
      <c r="T71" s="86">
        <v>527.11724130586276</v>
      </c>
      <c r="U71" s="86">
        <v>361.50508669058212</v>
      </c>
      <c r="V71" s="86">
        <f>SUM($H71:H71)</f>
        <v>76.851201987899998</v>
      </c>
      <c r="W71" s="86">
        <f>SUM($H71:I71)</f>
        <v>169.35804995899997</v>
      </c>
      <c r="X71" s="86">
        <f>SUM($H71:J71)</f>
        <v>259.46042946929992</v>
      </c>
      <c r="Y71" s="86">
        <v>347.53536091040002</v>
      </c>
      <c r="Z71" s="86">
        <f>SUM($L71:L71)</f>
        <v>101.49741270220004</v>
      </c>
      <c r="AA71" s="86">
        <f>SUM($L71:M71)</f>
        <v>207.49741270220005</v>
      </c>
      <c r="AB71" s="86">
        <f>SUM($L71:N71)</f>
        <v>320.49741270220005</v>
      </c>
      <c r="AC71" s="86">
        <f>SUM($L71:O71)</f>
        <v>417.49741270220005</v>
      </c>
      <c r="AD71" s="86">
        <f>SUM($P71:P71)</f>
        <v>108</v>
      </c>
      <c r="AE71" s="86">
        <f>SUM($P71:Q71)</f>
        <v>220</v>
      </c>
    </row>
    <row r="72" spans="3:31" s="83" customFormat="1" outlineLevel="2" x14ac:dyDescent="0.25">
      <c r="D72" s="90" t="s">
        <v>235</v>
      </c>
      <c r="E72" s="92" t="s">
        <v>309</v>
      </c>
      <c r="H72" s="86">
        <v>83.842699545460903</v>
      </c>
      <c r="I72" s="86">
        <v>23.787732722119415</v>
      </c>
      <c r="J72" s="86">
        <v>119.30816632456308</v>
      </c>
      <c r="K72" s="86">
        <v>-49.455380330858638</v>
      </c>
      <c r="L72" s="86">
        <v>-79.989470197527169</v>
      </c>
      <c r="M72" s="86">
        <v>208</v>
      </c>
      <c r="N72" s="86">
        <v>139</v>
      </c>
      <c r="O72" s="86">
        <v>-19</v>
      </c>
      <c r="P72" s="86">
        <v>-4</v>
      </c>
      <c r="Q72" s="86">
        <v>181</v>
      </c>
      <c r="T72" s="86">
        <f>578.686836232444-83</f>
        <v>495.68683623244397</v>
      </c>
      <c r="U72" s="86">
        <f>469.233835359616+1</f>
        <v>470.23383535961602</v>
      </c>
      <c r="V72" s="86">
        <f>SUM($H72:H72)</f>
        <v>83.842699545460903</v>
      </c>
      <c r="W72" s="86">
        <f>SUM($H72:I72)</f>
        <v>107.63043226758032</v>
      </c>
      <c r="X72" s="86">
        <f>SUM($H72:J72)</f>
        <v>226.93859859214339</v>
      </c>
      <c r="Y72" s="86">
        <v>195.12799999999999</v>
      </c>
      <c r="Z72" s="86">
        <f>SUM($L72:L72)</f>
        <v>-79.989470197527169</v>
      </c>
      <c r="AA72" s="86">
        <f>SUM($L72:M72)</f>
        <v>128.01052980247283</v>
      </c>
      <c r="AB72" s="86">
        <f>SUM($L72:N72)</f>
        <v>267.01052980247283</v>
      </c>
      <c r="AC72" s="86">
        <f>SUM($L72:O72)</f>
        <v>248.01052980247283</v>
      </c>
      <c r="AD72" s="86">
        <f>SUM($P72:P72)</f>
        <v>-4</v>
      </c>
      <c r="AE72" s="86">
        <f>SUM($P72:Q72)</f>
        <v>177</v>
      </c>
    </row>
    <row r="73" spans="3:31" s="83" customFormat="1" outlineLevel="2" x14ac:dyDescent="0.25">
      <c r="D73" s="90" t="s">
        <v>236</v>
      </c>
      <c r="E73" s="92" t="s">
        <v>309</v>
      </c>
      <c r="H73" s="86">
        <v>63.051934833099999</v>
      </c>
      <c r="I73" s="86">
        <v>77.977115731099971</v>
      </c>
      <c r="J73" s="86">
        <v>74.556550266200063</v>
      </c>
      <c r="K73" s="86">
        <v>77.916527814399998</v>
      </c>
      <c r="L73" s="86">
        <v>83.066683783800002</v>
      </c>
      <c r="M73" s="86">
        <v>85</v>
      </c>
      <c r="N73" s="86">
        <v>83</v>
      </c>
      <c r="O73" s="86">
        <v>102</v>
      </c>
      <c r="P73" s="86">
        <v>85</v>
      </c>
      <c r="Q73" s="86">
        <v>84</v>
      </c>
      <c r="T73" s="86">
        <v>525.28132986177752</v>
      </c>
      <c r="U73" s="86">
        <v>332.75799999999998</v>
      </c>
      <c r="V73" s="86">
        <f>SUM($H73:H73)</f>
        <v>63.051934833099999</v>
      </c>
      <c r="W73" s="86">
        <f>SUM($H73:I73)</f>
        <v>141.02905056419996</v>
      </c>
      <c r="X73" s="86">
        <f>SUM($H73:J73)</f>
        <v>215.58560083040004</v>
      </c>
      <c r="Y73" s="86">
        <v>293.50212864480005</v>
      </c>
      <c r="Z73" s="86">
        <f>SUM($L73:L73)</f>
        <v>83.066683783800002</v>
      </c>
      <c r="AA73" s="86">
        <f>SUM($L73:M73)</f>
        <v>168.06668378379999</v>
      </c>
      <c r="AB73" s="86">
        <f>SUM($L73:N73)</f>
        <v>251.06668378379999</v>
      </c>
      <c r="AC73" s="86">
        <f>SUM($L73:O73)</f>
        <v>353.06668378379999</v>
      </c>
      <c r="AD73" s="86">
        <f>SUM($P73:P73)</f>
        <v>85</v>
      </c>
      <c r="AE73" s="86">
        <f>SUM($P73:Q73)</f>
        <v>169</v>
      </c>
    </row>
    <row r="74" spans="3:31" s="83" customFormat="1" ht="5.0999999999999996" customHeight="1" outlineLevel="1" x14ac:dyDescent="0.25">
      <c r="H74" s="86"/>
      <c r="I74" s="86"/>
      <c r="J74" s="86"/>
      <c r="K74" s="86"/>
      <c r="L74" s="86"/>
      <c r="M74" s="86"/>
      <c r="N74" s="86"/>
      <c r="O74" s="86"/>
      <c r="P74" s="86"/>
      <c r="Q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</row>
    <row r="75" spans="3:31" s="63" customFormat="1" outlineLevel="1" x14ac:dyDescent="0.25">
      <c r="C75" s="81" t="s">
        <v>237</v>
      </c>
      <c r="D75" s="82"/>
      <c r="E75" s="95" t="s">
        <v>309</v>
      </c>
      <c r="F75" s="82"/>
      <c r="G75" s="82"/>
      <c r="H75" s="95">
        <v>337</v>
      </c>
      <c r="I75" s="95">
        <v>456</v>
      </c>
      <c r="J75" s="95">
        <v>611</v>
      </c>
      <c r="K75" s="95">
        <v>458</v>
      </c>
      <c r="L75" s="95">
        <v>508</v>
      </c>
      <c r="M75" s="95">
        <v>505</v>
      </c>
      <c r="N75" s="95">
        <v>604</v>
      </c>
      <c r="O75" s="95">
        <v>723</v>
      </c>
      <c r="P75" s="95">
        <v>705</v>
      </c>
      <c r="Q75" s="95">
        <v>782</v>
      </c>
      <c r="R75" s="82"/>
      <c r="S75" s="82"/>
      <c r="T75" s="95">
        <v>2209.8000000000002</v>
      </c>
      <c r="U75" s="95">
        <v>2072</v>
      </c>
      <c r="V75" s="95">
        <f>SUM($H75:H75)</f>
        <v>337</v>
      </c>
      <c r="W75" s="95">
        <f>SUM($H75:I75)</f>
        <v>793</v>
      </c>
      <c r="X75" s="95">
        <f>SUM($H75:J75)</f>
        <v>1404</v>
      </c>
      <c r="Y75" s="95">
        <f>SUM($H75:K75)</f>
        <v>1862</v>
      </c>
      <c r="Z75" s="95">
        <f>SUM($L75:L75)</f>
        <v>508</v>
      </c>
      <c r="AA75" s="95">
        <f>SUM($L75:M75)</f>
        <v>1013</v>
      </c>
      <c r="AB75" s="95">
        <f>SUM($L75:N75)</f>
        <v>1617</v>
      </c>
      <c r="AC75" s="95">
        <f>SUM($L75:O75)</f>
        <v>2340</v>
      </c>
      <c r="AD75" s="95">
        <f>SUM($P75:P75)</f>
        <v>705</v>
      </c>
      <c r="AE75" s="95">
        <f>SUM($P75:Q75)</f>
        <v>1487</v>
      </c>
    </row>
    <row r="76" spans="3:31" s="83" customFormat="1" ht="5.0999999999999996" customHeight="1" outlineLevel="1" x14ac:dyDescent="0.25">
      <c r="H76" s="86"/>
      <c r="I76" s="86"/>
      <c r="J76" s="86"/>
      <c r="K76" s="86"/>
      <c r="L76" s="86"/>
      <c r="M76" s="86"/>
      <c r="N76" s="86"/>
      <c r="O76" s="86"/>
      <c r="P76" s="86"/>
      <c r="Q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</row>
    <row r="77" spans="3:31" s="63" customFormat="1" outlineLevel="1" x14ac:dyDescent="0.25">
      <c r="C77" s="81" t="s">
        <v>238</v>
      </c>
      <c r="D77" s="82"/>
      <c r="E77" s="95" t="s">
        <v>309</v>
      </c>
      <c r="F77" s="82"/>
      <c r="G77" s="82"/>
      <c r="H77" s="95">
        <v>168</v>
      </c>
      <c r="I77" s="95">
        <v>236</v>
      </c>
      <c r="J77" s="95">
        <v>400</v>
      </c>
      <c r="K77" s="95">
        <v>243</v>
      </c>
      <c r="L77" s="95">
        <v>284</v>
      </c>
      <c r="M77" s="95">
        <v>257</v>
      </c>
      <c r="N77" s="95">
        <v>367</v>
      </c>
      <c r="O77" s="95">
        <v>449</v>
      </c>
      <c r="P77" s="95">
        <v>433</v>
      </c>
      <c r="Q77" s="95">
        <v>523</v>
      </c>
      <c r="R77" s="81"/>
      <c r="S77" s="81"/>
      <c r="T77" s="95">
        <v>878</v>
      </c>
      <c r="U77" s="95">
        <v>1199</v>
      </c>
      <c r="V77" s="95">
        <f>SUM($H77:H77)</f>
        <v>168</v>
      </c>
      <c r="W77" s="95">
        <f>SUM($H77:I77)</f>
        <v>404</v>
      </c>
      <c r="X77" s="95">
        <f>SUM($H77:J77)</f>
        <v>804</v>
      </c>
      <c r="Y77" s="95">
        <f>SUM($H77:K77)</f>
        <v>1047</v>
      </c>
      <c r="Z77" s="95">
        <f>SUM($L77:L77)</f>
        <v>284</v>
      </c>
      <c r="AA77" s="95">
        <f>SUM($L77:M77)</f>
        <v>541</v>
      </c>
      <c r="AB77" s="95">
        <f>SUM($L77:N77)</f>
        <v>908</v>
      </c>
      <c r="AC77" s="95">
        <f>SUM($L77:O77)</f>
        <v>1357</v>
      </c>
      <c r="AD77" s="95">
        <f>SUM($P77:P77)</f>
        <v>433</v>
      </c>
      <c r="AE77" s="95">
        <f>SUM($P77:Q77)</f>
        <v>956</v>
      </c>
    </row>
    <row r="78" spans="3:31" s="83" customFormat="1" ht="5.0999999999999996" customHeight="1" outlineLevel="1" x14ac:dyDescent="0.25">
      <c r="H78" s="86"/>
      <c r="I78" s="86"/>
      <c r="J78" s="86"/>
      <c r="K78" s="86"/>
      <c r="L78" s="86"/>
      <c r="M78" s="86"/>
      <c r="N78" s="86"/>
      <c r="O78" s="86"/>
      <c r="P78" s="86"/>
      <c r="Q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3:31" s="63" customFormat="1" outlineLevel="1" x14ac:dyDescent="0.25">
      <c r="C79" s="81" t="s">
        <v>27</v>
      </c>
      <c r="D79" s="82"/>
      <c r="E79" s="95" t="s">
        <v>309</v>
      </c>
      <c r="F79" s="82"/>
      <c r="G79" s="82"/>
      <c r="H79" s="95">
        <v>232</v>
      </c>
      <c r="I79" s="95">
        <v>310</v>
      </c>
      <c r="J79" s="95">
        <v>476</v>
      </c>
      <c r="K79" s="95">
        <v>326</v>
      </c>
      <c r="L79" s="95">
        <v>368</v>
      </c>
      <c r="M79" s="95">
        <v>346</v>
      </c>
      <c r="N79" s="95">
        <v>453</v>
      </c>
      <c r="O79" s="95">
        <v>555</v>
      </c>
      <c r="P79" s="95">
        <v>523</v>
      </c>
      <c r="Q79" s="95">
        <v>612</v>
      </c>
      <c r="R79" s="81"/>
      <c r="S79" s="81"/>
      <c r="T79" s="95">
        <f>T77-T83</f>
        <v>1418.7</v>
      </c>
      <c r="U79" s="95">
        <v>1577</v>
      </c>
      <c r="V79" s="95">
        <f>SUM($H79:H79)</f>
        <v>232</v>
      </c>
      <c r="W79" s="95">
        <f>SUM($H79:I79)</f>
        <v>542</v>
      </c>
      <c r="X79" s="95">
        <f>SUM($H79:J79)</f>
        <v>1018</v>
      </c>
      <c r="Y79" s="95">
        <f>SUM($H79:K79)</f>
        <v>1344</v>
      </c>
      <c r="Z79" s="95">
        <f>SUM($L79:L79)</f>
        <v>368</v>
      </c>
      <c r="AA79" s="95">
        <f>SUM($L79:M79)</f>
        <v>714</v>
      </c>
      <c r="AB79" s="95">
        <f>SUM($L79:N79)</f>
        <v>1167</v>
      </c>
      <c r="AC79" s="95">
        <f>SUM($L79:O79)</f>
        <v>1722</v>
      </c>
      <c r="AD79" s="95">
        <f>SUM($P79:P79)</f>
        <v>523</v>
      </c>
      <c r="AE79" s="95">
        <f>SUM($P79:Q79)</f>
        <v>1135</v>
      </c>
    </row>
    <row r="80" spans="3:31" s="83" customFormat="1" ht="5.0999999999999996" customHeight="1" outlineLevel="1" x14ac:dyDescent="0.25">
      <c r="H80" s="86"/>
      <c r="I80" s="86"/>
      <c r="J80" s="86"/>
      <c r="K80" s="86"/>
      <c r="L80" s="86"/>
      <c r="M80" s="86"/>
      <c r="N80" s="86"/>
      <c r="O80" s="86"/>
      <c r="P80" s="86"/>
      <c r="Q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</row>
    <row r="81" spans="2:31" s="63" customFormat="1" outlineLevel="1" x14ac:dyDescent="0.25">
      <c r="C81" s="81" t="s">
        <v>239</v>
      </c>
      <c r="D81" s="82"/>
      <c r="E81" s="95" t="s">
        <v>309</v>
      </c>
      <c r="F81" s="82"/>
      <c r="G81" s="82"/>
      <c r="H81" s="95">
        <v>81</v>
      </c>
      <c r="I81" s="95">
        <v>138</v>
      </c>
      <c r="J81" s="95">
        <v>279</v>
      </c>
      <c r="K81" s="95">
        <v>162</v>
      </c>
      <c r="L81" s="95">
        <v>200</v>
      </c>
      <c r="M81" s="95">
        <v>376</v>
      </c>
      <c r="N81" s="95">
        <v>541</v>
      </c>
      <c r="O81" s="95">
        <v>468</v>
      </c>
      <c r="P81" s="95">
        <v>384</v>
      </c>
      <c r="Q81" s="95">
        <v>429</v>
      </c>
      <c r="R81" s="81"/>
      <c r="S81" s="81"/>
      <c r="T81" s="95">
        <v>1336.5</v>
      </c>
      <c r="U81" s="95">
        <v>1285</v>
      </c>
      <c r="V81" s="95">
        <f>SUM($H81:H81)</f>
        <v>81</v>
      </c>
      <c r="W81" s="95">
        <f>SUM($H81:I81)</f>
        <v>219</v>
      </c>
      <c r="X81" s="95">
        <f>SUM($H81:J81)</f>
        <v>498</v>
      </c>
      <c r="Y81" s="95">
        <f>SUM($H81:K81)</f>
        <v>660</v>
      </c>
      <c r="Z81" s="95">
        <f>SUM($L81:L81)</f>
        <v>200</v>
      </c>
      <c r="AA81" s="95">
        <f>SUM($L81:M81)</f>
        <v>576</v>
      </c>
      <c r="AB81" s="95">
        <f>SUM($L81:N81)</f>
        <v>1117</v>
      </c>
      <c r="AC81" s="95">
        <f>SUM($L81:O81)</f>
        <v>1585</v>
      </c>
      <c r="AD81" s="95">
        <f>SUM($P81:P81)</f>
        <v>384</v>
      </c>
      <c r="AE81" s="95">
        <f>SUM($P81:Q81)</f>
        <v>813</v>
      </c>
    </row>
    <row r="82" spans="2:31" s="83" customFormat="1" ht="5.0999999999999996" customHeight="1" outlineLevel="1" x14ac:dyDescent="0.25">
      <c r="H82" s="86"/>
      <c r="I82" s="86"/>
      <c r="J82" s="86"/>
      <c r="K82" s="86"/>
      <c r="L82" s="86"/>
      <c r="M82" s="86"/>
      <c r="N82" s="86"/>
      <c r="O82" s="86"/>
      <c r="P82" s="86"/>
      <c r="Q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</row>
    <row r="83" spans="2:31" s="83" customFormat="1" outlineLevel="1" x14ac:dyDescent="0.25">
      <c r="C83" s="91" t="s">
        <v>240</v>
      </c>
      <c r="D83" s="91"/>
      <c r="E83" s="92" t="s">
        <v>309</v>
      </c>
      <c r="F83" s="91"/>
      <c r="G83" s="91"/>
      <c r="H83" s="92">
        <v>-64</v>
      </c>
      <c r="I83" s="92">
        <v>-74</v>
      </c>
      <c r="J83" s="92">
        <v>-76</v>
      </c>
      <c r="K83" s="92">
        <v>-83</v>
      </c>
      <c r="L83" s="92">
        <v>-84</v>
      </c>
      <c r="M83" s="92">
        <v>-89</v>
      </c>
      <c r="N83" s="92">
        <v>-86</v>
      </c>
      <c r="O83" s="92">
        <v>-106</v>
      </c>
      <c r="P83" s="92">
        <v>-90</v>
      </c>
      <c r="Q83" s="92">
        <v>-89</v>
      </c>
      <c r="R83" s="91"/>
      <c r="S83" s="91"/>
      <c r="T83" s="92">
        <v>-540.70000000000005</v>
      </c>
      <c r="U83" s="92">
        <v>-378.00000000000006</v>
      </c>
      <c r="V83" s="92">
        <f>SUM($H83:H83)</f>
        <v>-64</v>
      </c>
      <c r="W83" s="92">
        <f>SUM($H83:I83)</f>
        <v>-138</v>
      </c>
      <c r="X83" s="92">
        <f>SUM($H83:J83)</f>
        <v>-214</v>
      </c>
      <c r="Y83" s="92">
        <f>SUM($H83:K83)</f>
        <v>-297</v>
      </c>
      <c r="Z83" s="92">
        <f>SUM($L83:L83)</f>
        <v>-84</v>
      </c>
      <c r="AA83" s="92">
        <f>SUM($L83:M83)</f>
        <v>-173</v>
      </c>
      <c r="AB83" s="92">
        <f>SUM($L83:N83)</f>
        <v>-259</v>
      </c>
      <c r="AC83" s="92">
        <f>SUM($L83:O83)</f>
        <v>-365</v>
      </c>
      <c r="AD83" s="92">
        <f>SUM($P83:P83)</f>
        <v>-90</v>
      </c>
      <c r="AE83" s="92">
        <f>SUM($P83:Q83)</f>
        <v>-179</v>
      </c>
    </row>
    <row r="84" spans="2:31" s="83" customFormat="1" ht="5.0999999999999996" customHeight="1" x14ac:dyDescent="0.25">
      <c r="H84" s="86"/>
      <c r="I84" s="86"/>
      <c r="J84" s="86"/>
      <c r="K84" s="86"/>
      <c r="L84" s="86"/>
      <c r="M84" s="86"/>
      <c r="N84" s="86"/>
      <c r="O84" s="86"/>
      <c r="P84" s="86"/>
      <c r="Q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</row>
    <row r="85" spans="2:31" s="63" customFormat="1" ht="12" customHeight="1" x14ac:dyDescent="0.25">
      <c r="B85" s="113" t="s">
        <v>247</v>
      </c>
      <c r="C85" s="76"/>
      <c r="D85" s="76"/>
      <c r="E85" s="76"/>
      <c r="F85" s="76"/>
      <c r="G85" s="76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6"/>
      <c r="S85" s="76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</row>
    <row r="86" spans="2:31" s="83" customFormat="1" ht="5.0999999999999996" customHeight="1" outlineLevel="1" x14ac:dyDescent="0.25">
      <c r="H86" s="86"/>
      <c r="I86" s="86"/>
      <c r="J86" s="86"/>
      <c r="K86" s="86"/>
      <c r="L86" s="86"/>
      <c r="M86" s="86"/>
      <c r="N86" s="86"/>
      <c r="O86" s="86"/>
      <c r="P86" s="86"/>
      <c r="Q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</row>
    <row r="87" spans="2:31" s="83" customFormat="1" outlineLevel="1" x14ac:dyDescent="0.25">
      <c r="C87" s="93" t="s">
        <v>242</v>
      </c>
      <c r="D87" s="93"/>
      <c r="E87" s="94" t="s">
        <v>308</v>
      </c>
      <c r="F87" s="93"/>
      <c r="G87" s="93"/>
      <c r="H87" s="94">
        <f t="shared" ref="H87:M87" si="15">H51/H9*1000</f>
        <v>351.36042014863483</v>
      </c>
      <c r="I87" s="94">
        <f t="shared" si="15"/>
        <v>428.78920418386599</v>
      </c>
      <c r="J87" s="94">
        <f t="shared" si="15"/>
        <v>492.73195487681437</v>
      </c>
      <c r="K87" s="94">
        <f t="shared" si="15"/>
        <v>492.77389216374377</v>
      </c>
      <c r="L87" s="94">
        <f t="shared" si="15"/>
        <v>558.46115480108131</v>
      </c>
      <c r="M87" s="94">
        <f t="shared" si="15"/>
        <v>588.32847399353818</v>
      </c>
      <c r="N87" s="94">
        <f>N51/N9*1000</f>
        <v>564.16510686768049</v>
      </c>
      <c r="O87" s="94">
        <f>O51/O9*1000</f>
        <v>636.67858171510761</v>
      </c>
      <c r="P87" s="94">
        <f>P51/P9*1000</f>
        <v>649.85763211716142</v>
      </c>
      <c r="Q87" s="94">
        <f>Q51/Q9*1000</f>
        <v>669.16504909732373</v>
      </c>
      <c r="R87" s="93"/>
      <c r="S87" s="93"/>
      <c r="T87" s="94">
        <f t="shared" ref="T87:AE87" si="16">T51/T9*1000</f>
        <v>635.72995469819693</v>
      </c>
      <c r="U87" s="94">
        <f t="shared" si="16"/>
        <v>466.34744091893629</v>
      </c>
      <c r="V87" s="94">
        <f t="shared" si="16"/>
        <v>351.36042014863483</v>
      </c>
      <c r="W87" s="94">
        <f t="shared" si="16"/>
        <v>390.13043948096259</v>
      </c>
      <c r="X87" s="94">
        <f t="shared" si="16"/>
        <v>424.71956105321618</v>
      </c>
      <c r="Y87" s="94">
        <f t="shared" si="16"/>
        <v>440.2488515088267</v>
      </c>
      <c r="Z87" s="94">
        <f t="shared" si="16"/>
        <v>558.46115480108131</v>
      </c>
      <c r="AA87" s="94">
        <f t="shared" si="16"/>
        <v>573.99924769332597</v>
      </c>
      <c r="AB87" s="94">
        <f t="shared" si="16"/>
        <v>570.57039811823518</v>
      </c>
      <c r="AC87" s="94">
        <f t="shared" si="16"/>
        <v>586.92778766620904</v>
      </c>
      <c r="AD87" s="94">
        <f t="shared" si="16"/>
        <v>649.85763211716142</v>
      </c>
      <c r="AE87" s="94">
        <f t="shared" si="16"/>
        <v>659.64677452233775</v>
      </c>
    </row>
    <row r="88" spans="2:31" s="83" customFormat="1" ht="5.0999999999999996" customHeight="1" outlineLevel="1" x14ac:dyDescent="0.25">
      <c r="H88" s="86"/>
      <c r="I88" s="86"/>
      <c r="J88" s="86"/>
      <c r="K88" s="86"/>
      <c r="L88" s="86"/>
      <c r="M88" s="86"/>
      <c r="N88" s="86"/>
      <c r="O88" s="86"/>
      <c r="P88" s="86"/>
      <c r="Q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</row>
    <row r="89" spans="2:31" s="83" customFormat="1" outlineLevel="1" x14ac:dyDescent="0.25">
      <c r="C89" s="93" t="s">
        <v>243</v>
      </c>
      <c r="D89" s="93"/>
      <c r="E89" s="94" t="s">
        <v>308</v>
      </c>
      <c r="F89" s="93"/>
      <c r="G89" s="93"/>
      <c r="H89" s="94">
        <f t="shared" ref="H89:Q89" si="17">H79/H9*1000</f>
        <v>71.567706298931768</v>
      </c>
      <c r="I89" s="94">
        <f t="shared" si="17"/>
        <v>95.354844545909941</v>
      </c>
      <c r="J89" s="94">
        <f t="shared" si="17"/>
        <v>144.15513861177851</v>
      </c>
      <c r="K89" s="94">
        <f t="shared" si="17"/>
        <v>112.57483450972703</v>
      </c>
      <c r="L89" s="94">
        <f t="shared" si="17"/>
        <v>119.90297839369774</v>
      </c>
      <c r="M89" s="94">
        <f t="shared" si="17"/>
        <v>103.9640715024332</v>
      </c>
      <c r="N89" s="94">
        <f t="shared" si="17"/>
        <v>132.28094897052756</v>
      </c>
      <c r="O89" s="94">
        <f t="shared" si="17"/>
        <v>171.86605683457429</v>
      </c>
      <c r="P89" s="94">
        <f t="shared" si="17"/>
        <v>156.69688409279638</v>
      </c>
      <c r="Q89" s="94">
        <f t="shared" si="17"/>
        <v>178.28864172728001</v>
      </c>
      <c r="R89" s="93"/>
      <c r="S89" s="93"/>
      <c r="T89" s="94">
        <v>131.26678762824881</v>
      </c>
      <c r="U89" s="94">
        <f t="shared" ref="U89:AE89" si="18">U79/U9*1000</f>
        <v>121.03849807919067</v>
      </c>
      <c r="V89" s="94">
        <f t="shared" si="18"/>
        <v>71.567706298931768</v>
      </c>
      <c r="W89" s="94">
        <f t="shared" si="18"/>
        <v>83.478364863277434</v>
      </c>
      <c r="X89" s="94">
        <f t="shared" si="18"/>
        <v>103.93377720004185</v>
      </c>
      <c r="Y89" s="94">
        <f t="shared" si="18"/>
        <v>105.90557659349616</v>
      </c>
      <c r="Z89" s="94">
        <f t="shared" si="18"/>
        <v>119.90297839369774</v>
      </c>
      <c r="AA89" s="94">
        <f t="shared" si="18"/>
        <v>111.61096482925784</v>
      </c>
      <c r="AB89" s="94">
        <f t="shared" si="18"/>
        <v>118.8179255181978</v>
      </c>
      <c r="AC89" s="94">
        <f t="shared" si="18"/>
        <v>131.94381858501461</v>
      </c>
      <c r="AD89" s="94">
        <f t="shared" si="18"/>
        <v>156.69688409279638</v>
      </c>
      <c r="AE89" s="94">
        <f t="shared" si="18"/>
        <v>167.6442205738588</v>
      </c>
    </row>
    <row r="90" spans="2:31" s="83" customFormat="1" ht="5.0999999999999996" customHeight="1" outlineLevel="1" x14ac:dyDescent="0.25">
      <c r="H90" s="86"/>
      <c r="I90" s="86"/>
      <c r="J90" s="86"/>
      <c r="K90" s="86"/>
      <c r="L90" s="86"/>
      <c r="M90" s="86"/>
      <c r="N90" s="86"/>
      <c r="O90" s="86"/>
      <c r="P90" s="86"/>
      <c r="Q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</row>
    <row r="91" spans="2:31" s="83" customFormat="1" outlineLevel="1" x14ac:dyDescent="0.25">
      <c r="C91" s="93" t="s">
        <v>244</v>
      </c>
      <c r="D91" s="93"/>
      <c r="E91" s="94" t="s">
        <v>308</v>
      </c>
      <c r="F91" s="93"/>
      <c r="G91" s="93"/>
      <c r="H91" s="94">
        <v>158.80174402690943</v>
      </c>
      <c r="I91" s="94">
        <v>193.12289955678034</v>
      </c>
      <c r="J91" s="94">
        <v>200.85962640794065</v>
      </c>
      <c r="K91" s="94">
        <v>230</v>
      </c>
      <c r="L91" s="94">
        <v>264</v>
      </c>
      <c r="M91" s="94">
        <v>261.2</v>
      </c>
      <c r="N91" s="94">
        <v>237.6</v>
      </c>
      <c r="O91" s="94">
        <v>265</v>
      </c>
      <c r="P91" s="94">
        <v>273</v>
      </c>
      <c r="Q91" s="94">
        <v>274.94898701193461</v>
      </c>
      <c r="R91" s="93"/>
      <c r="S91" s="93"/>
      <c r="T91" s="94">
        <v>275.53692129577411</v>
      </c>
      <c r="U91" s="94">
        <v>205.34530486997477</v>
      </c>
      <c r="V91" s="94">
        <f>H91</f>
        <v>158.80174402690943</v>
      </c>
      <c r="W91" s="94">
        <v>176.26297805807334</v>
      </c>
      <c r="X91" s="94">
        <v>184.06788743000484</v>
      </c>
      <c r="Y91" s="94">
        <v>194.77185569437827</v>
      </c>
      <c r="Z91" s="94">
        <f>L91</f>
        <v>264</v>
      </c>
      <c r="AA91" s="94">
        <v>262.69300041454062</v>
      </c>
      <c r="AB91" s="94">
        <v>254.0801321057823</v>
      </c>
      <c r="AC91" s="94">
        <v>250.07441671429274</v>
      </c>
      <c r="AD91" s="94">
        <f>P91</f>
        <v>273</v>
      </c>
      <c r="AE91" s="94">
        <f>Q91</f>
        <v>274.94898701193461</v>
      </c>
    </row>
    <row r="92" spans="2:31" s="83" customFormat="1" ht="5.0999999999999996" customHeight="1" outlineLevel="1" x14ac:dyDescent="0.25">
      <c r="H92" s="86"/>
      <c r="I92" s="86"/>
      <c r="J92" s="86"/>
      <c r="K92" s="86"/>
      <c r="L92" s="86"/>
      <c r="M92" s="86"/>
      <c r="N92" s="86"/>
      <c r="O92" s="86"/>
      <c r="P92" s="86"/>
      <c r="Q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</row>
    <row r="93" spans="2:31" s="83" customFormat="1" outlineLevel="1" x14ac:dyDescent="0.25">
      <c r="C93" s="93" t="s">
        <v>241</v>
      </c>
      <c r="D93" s="93"/>
      <c r="E93" s="94" t="s">
        <v>309</v>
      </c>
      <c r="F93" s="93"/>
      <c r="G93" s="93"/>
      <c r="H93" s="94" t="s">
        <v>183</v>
      </c>
      <c r="I93" s="94" t="s">
        <v>183</v>
      </c>
      <c r="J93" s="94" t="s">
        <v>183</v>
      </c>
      <c r="K93" s="94" t="s">
        <v>183</v>
      </c>
      <c r="L93" s="94" t="s">
        <v>183</v>
      </c>
      <c r="M93" s="94" t="s">
        <v>183</v>
      </c>
      <c r="N93" s="94" t="s">
        <v>183</v>
      </c>
      <c r="O93" s="94" t="s">
        <v>183</v>
      </c>
      <c r="P93" s="94" t="s">
        <v>183</v>
      </c>
      <c r="Q93" s="94" t="s">
        <v>183</v>
      </c>
      <c r="R93" s="93"/>
      <c r="S93" s="93"/>
      <c r="T93" s="94">
        <v>239.7</v>
      </c>
      <c r="U93" s="94">
        <v>265.7</v>
      </c>
      <c r="V93" s="94" t="s">
        <v>183</v>
      </c>
      <c r="W93" s="94" t="s">
        <v>183</v>
      </c>
      <c r="X93" s="94" t="s">
        <v>183</v>
      </c>
      <c r="Y93" s="94">
        <v>301.10000000000002</v>
      </c>
      <c r="Z93" s="94" t="s">
        <v>183</v>
      </c>
      <c r="AA93" s="94" t="s">
        <v>183</v>
      </c>
      <c r="AB93" s="94" t="s">
        <v>183</v>
      </c>
      <c r="AC93" s="94" t="s">
        <v>183</v>
      </c>
      <c r="AD93" s="94" t="s">
        <v>183</v>
      </c>
      <c r="AE93" s="94" t="s">
        <v>183</v>
      </c>
    </row>
    <row r="94" spans="2:31" s="83" customFormat="1" ht="5.0999999999999996" customHeight="1" outlineLevel="1" x14ac:dyDescent="0.25">
      <c r="H94" s="86"/>
      <c r="I94" s="86"/>
      <c r="J94" s="86"/>
      <c r="K94" s="86"/>
      <c r="L94" s="86"/>
      <c r="M94" s="86"/>
      <c r="N94" s="86"/>
      <c r="O94" s="86"/>
      <c r="P94" s="86"/>
      <c r="Q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</row>
    <row r="95" spans="2:31" s="83" customFormat="1" outlineLevel="1" x14ac:dyDescent="0.25">
      <c r="C95" s="93" t="s">
        <v>294</v>
      </c>
      <c r="D95" s="93"/>
      <c r="E95" s="94" t="s">
        <v>370</v>
      </c>
      <c r="F95" s="93"/>
      <c r="G95" s="93"/>
      <c r="H95" s="108">
        <f t="shared" ref="H95:Q95" si="19">H79/H51</f>
        <v>0.20368744512730466</v>
      </c>
      <c r="I95" s="108">
        <f t="shared" si="19"/>
        <v>0.22238163558106169</v>
      </c>
      <c r="J95" s="108">
        <f t="shared" si="19"/>
        <v>0.29256299938537184</v>
      </c>
      <c r="K95" s="108">
        <f t="shared" si="19"/>
        <v>0.22845129642606868</v>
      </c>
      <c r="L95" s="108">
        <f t="shared" si="19"/>
        <v>0.21470245040840141</v>
      </c>
      <c r="M95" s="108">
        <f t="shared" si="19"/>
        <v>0.17671092951991829</v>
      </c>
      <c r="N95" s="108">
        <f t="shared" si="19"/>
        <v>0.23447204968944099</v>
      </c>
      <c r="O95" s="108">
        <f t="shared" si="19"/>
        <v>0.26994163424124512</v>
      </c>
      <c r="P95" s="108">
        <f t="shared" si="19"/>
        <v>0.24112494236975565</v>
      </c>
      <c r="Q95" s="108">
        <f t="shared" si="19"/>
        <v>0.26643447975620377</v>
      </c>
      <c r="R95" s="93"/>
      <c r="S95" s="93"/>
      <c r="T95" s="108">
        <f t="shared" ref="T95:AE95" si="20">T79/T51</f>
        <v>0.18202696980972299</v>
      </c>
      <c r="U95" s="108">
        <f t="shared" si="20"/>
        <v>0.25954575378538514</v>
      </c>
      <c r="V95" s="108">
        <f t="shared" si="20"/>
        <v>0.20368744512730466</v>
      </c>
      <c r="W95" s="108">
        <f t="shared" si="20"/>
        <v>0.21397552309514409</v>
      </c>
      <c r="X95" s="108">
        <f t="shared" si="20"/>
        <v>0.24471153846153845</v>
      </c>
      <c r="Y95" s="108">
        <f t="shared" si="20"/>
        <v>0.24055843923393591</v>
      </c>
      <c r="Z95" s="108">
        <f t="shared" si="20"/>
        <v>0.21470245040840141</v>
      </c>
      <c r="AA95" s="108">
        <f t="shared" si="20"/>
        <v>0.19444444444444445</v>
      </c>
      <c r="AB95" s="108">
        <f t="shared" si="20"/>
        <v>0.20824411134903639</v>
      </c>
      <c r="AC95" s="108">
        <f t="shared" si="20"/>
        <v>0.2248041775456919</v>
      </c>
      <c r="AD95" s="108">
        <f t="shared" si="20"/>
        <v>0.24112494236975565</v>
      </c>
      <c r="AE95" s="108">
        <f t="shared" si="20"/>
        <v>0.25414240931482313</v>
      </c>
    </row>
    <row r="96" spans="2:31" s="83" customFormat="1" x14ac:dyDescent="0.25">
      <c r="C96" s="85"/>
      <c r="H96" s="86"/>
      <c r="I96" s="86"/>
      <c r="J96" s="86"/>
      <c r="K96" s="86"/>
      <c r="L96" s="86"/>
      <c r="M96" s="86"/>
      <c r="N96" s="86"/>
      <c r="O96" s="86"/>
      <c r="P96" s="86"/>
      <c r="Q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</row>
    <row r="97" spans="4:31" s="83" customFormat="1" x14ac:dyDescent="0.25">
      <c r="D97" s="97"/>
      <c r="E97" s="97"/>
      <c r="F97" s="97"/>
      <c r="G97" s="97"/>
      <c r="H97" s="98"/>
      <c r="I97" s="98"/>
      <c r="J97" s="98"/>
      <c r="K97" s="98"/>
      <c r="L97" s="98"/>
      <c r="M97" s="98"/>
      <c r="N97" s="98"/>
      <c r="O97" s="98"/>
      <c r="P97" s="98"/>
      <c r="Q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</row>
    <row r="98" spans="4:31" s="83" customFormat="1" x14ac:dyDescent="0.25">
      <c r="D98" s="97"/>
      <c r="E98" s="97"/>
      <c r="F98" s="97"/>
      <c r="G98" s="97"/>
      <c r="H98" s="98"/>
      <c r="I98" s="98"/>
      <c r="J98" s="98"/>
      <c r="K98" s="98"/>
      <c r="L98" s="98"/>
      <c r="M98" s="98"/>
      <c r="N98" s="98"/>
      <c r="O98" s="98"/>
      <c r="P98" s="98"/>
      <c r="Q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</row>
    <row r="99" spans="4:31" s="83" customFormat="1" x14ac:dyDescent="0.25">
      <c r="D99" s="97"/>
      <c r="H99" s="98"/>
      <c r="I99" s="98"/>
      <c r="J99" s="98"/>
      <c r="K99" s="98"/>
      <c r="L99" s="98"/>
      <c r="M99" s="98"/>
      <c r="N99" s="98"/>
      <c r="O99" s="98"/>
      <c r="P99" s="98"/>
      <c r="Q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</row>
    <row r="100" spans="4:31" s="83" customFormat="1" hidden="1" x14ac:dyDescent="0.25"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</row>
    <row r="101" spans="4:31" s="83" customFormat="1" hidden="1" x14ac:dyDescent="0.25"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</row>
    <row r="102" spans="4:31" s="63" customFormat="1" hidden="1" x14ac:dyDescent="0.25"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</row>
    <row r="103" spans="4:31" s="63" customFormat="1" hidden="1" x14ac:dyDescent="0.25"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</row>
    <row r="104" spans="4:31" s="63" customFormat="1" hidden="1" x14ac:dyDescent="0.25"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</row>
    <row r="105" spans="4:31" s="83" customFormat="1" hidden="1" x14ac:dyDescent="0.25"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</row>
    <row r="106" spans="4:31" s="83" customFormat="1" hidden="1" x14ac:dyDescent="0.25"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</row>
    <row r="107" spans="4:31" s="83" customFormat="1" hidden="1" x14ac:dyDescent="0.25"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</row>
    <row r="108" spans="4:31" s="63" customFormat="1" hidden="1" x14ac:dyDescent="0.25"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</row>
    <row r="109" spans="4:31" s="63" customFormat="1" hidden="1" x14ac:dyDescent="0.25"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</row>
    <row r="110" spans="4:31" s="63" customFormat="1" hidden="1" x14ac:dyDescent="0.25"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</row>
    <row r="111" spans="4:31" s="63" customFormat="1" hidden="1" x14ac:dyDescent="0.25"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</row>
    <row r="112" spans="4:31" s="63" customFormat="1" hidden="1" x14ac:dyDescent="0.25"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</row>
  </sheetData>
  <conditionalFormatting sqref="AA98">
    <cfRule type="cellIs" dxfId="377" priority="41" operator="lessThan">
      <formula>-0.9</formula>
    </cfRule>
    <cfRule type="cellIs" dxfId="376" priority="42" operator="greaterThan">
      <formula>0.9</formula>
    </cfRule>
  </conditionalFormatting>
  <conditionalFormatting sqref="O97:O98">
    <cfRule type="cellIs" dxfId="375" priority="29" operator="lessThan">
      <formula>-0.9</formula>
    </cfRule>
    <cfRule type="cellIs" dxfId="374" priority="30" operator="greaterThan">
      <formula>0.9</formula>
    </cfRule>
  </conditionalFormatting>
  <conditionalFormatting sqref="Z97">
    <cfRule type="cellIs" dxfId="373" priority="55" operator="lessThan">
      <formula>-0.9</formula>
    </cfRule>
    <cfRule type="cellIs" dxfId="372" priority="56" operator="greaterThan">
      <formula>0.9</formula>
    </cfRule>
  </conditionalFormatting>
  <conditionalFormatting sqref="Z99">
    <cfRule type="cellIs" dxfId="371" priority="53" operator="lessThan">
      <formula>-1</formula>
    </cfRule>
    <cfRule type="cellIs" dxfId="370" priority="54" operator="greaterThan">
      <formula>1</formula>
    </cfRule>
  </conditionalFormatting>
  <conditionalFormatting sqref="Z98">
    <cfRule type="cellIs" dxfId="369" priority="51" operator="lessThan">
      <formula>-0.9</formula>
    </cfRule>
    <cfRule type="cellIs" dxfId="368" priority="52" operator="greaterThan">
      <formula>0.9</formula>
    </cfRule>
  </conditionalFormatting>
  <conditionalFormatting sqref="AA97">
    <cfRule type="cellIs" dxfId="367" priority="45" operator="lessThan">
      <formula>-0.9</formula>
    </cfRule>
    <cfRule type="cellIs" dxfId="366" priority="46" operator="greaterThan">
      <formula>0.9</formula>
    </cfRule>
  </conditionalFormatting>
  <conditionalFormatting sqref="AA99">
    <cfRule type="cellIs" dxfId="365" priority="43" operator="lessThan">
      <formula>-1</formula>
    </cfRule>
    <cfRule type="cellIs" dxfId="364" priority="44" operator="greaterThan">
      <formula>1</formula>
    </cfRule>
  </conditionalFormatting>
  <conditionalFormatting sqref="N97:N98">
    <cfRule type="cellIs" dxfId="363" priority="39" operator="lessThan">
      <formula>-0.9</formula>
    </cfRule>
    <cfRule type="cellIs" dxfId="362" priority="40" operator="greaterThan">
      <formula>0.9</formula>
    </cfRule>
  </conditionalFormatting>
  <conditionalFormatting sqref="N99">
    <cfRule type="cellIs" dxfId="361" priority="37" operator="lessThan">
      <formula>-1</formula>
    </cfRule>
    <cfRule type="cellIs" dxfId="360" priority="38" operator="greaterThan">
      <formula>1</formula>
    </cfRule>
  </conditionalFormatting>
  <conditionalFormatting sqref="AB97">
    <cfRule type="cellIs" dxfId="359" priority="35" operator="lessThan">
      <formula>-0.9</formula>
    </cfRule>
    <cfRule type="cellIs" dxfId="358" priority="36" operator="greaterThan">
      <formula>0.9</formula>
    </cfRule>
  </conditionalFormatting>
  <conditionalFormatting sqref="AB99">
    <cfRule type="cellIs" dxfId="357" priority="33" operator="lessThan">
      <formula>-1</formula>
    </cfRule>
    <cfRule type="cellIs" dxfId="356" priority="34" operator="greaterThan">
      <formula>1</formula>
    </cfRule>
  </conditionalFormatting>
  <conditionalFormatting sqref="AB98">
    <cfRule type="cellIs" dxfId="355" priority="31" operator="lessThan">
      <formula>-0.9</formula>
    </cfRule>
    <cfRule type="cellIs" dxfId="354" priority="32" operator="greaterThan">
      <formula>0.9</formula>
    </cfRule>
  </conditionalFormatting>
  <conditionalFormatting sqref="O99">
    <cfRule type="cellIs" dxfId="353" priority="27" operator="lessThan">
      <formula>-1</formula>
    </cfRule>
    <cfRule type="cellIs" dxfId="352" priority="28" operator="greaterThan">
      <formula>1</formula>
    </cfRule>
  </conditionalFormatting>
  <conditionalFormatting sqref="AC97">
    <cfRule type="cellIs" dxfId="351" priority="25" operator="lessThan">
      <formula>-0.9</formula>
    </cfRule>
    <cfRule type="cellIs" dxfId="350" priority="26" operator="greaterThan">
      <formula>0.9</formula>
    </cfRule>
  </conditionalFormatting>
  <conditionalFormatting sqref="AC99">
    <cfRule type="cellIs" dxfId="349" priority="23" operator="lessThan">
      <formula>-1</formula>
    </cfRule>
    <cfRule type="cellIs" dxfId="348" priority="24" operator="greaterThan">
      <formula>1</formula>
    </cfRule>
  </conditionalFormatting>
  <conditionalFormatting sqref="AC98">
    <cfRule type="cellIs" dxfId="347" priority="21" operator="lessThan">
      <formula>-0.9</formula>
    </cfRule>
    <cfRule type="cellIs" dxfId="346" priority="22" operator="greaterThan">
      <formula>0.9</formula>
    </cfRule>
  </conditionalFormatting>
  <conditionalFormatting sqref="P97:P98">
    <cfRule type="cellIs" dxfId="345" priority="19" operator="lessThan">
      <formula>-0.9</formula>
    </cfRule>
    <cfRule type="cellIs" dxfId="344" priority="20" operator="greaterThan">
      <formula>0.9</formula>
    </cfRule>
  </conditionalFormatting>
  <conditionalFormatting sqref="P99">
    <cfRule type="cellIs" dxfId="343" priority="17" operator="lessThan">
      <formula>-1</formula>
    </cfRule>
    <cfRule type="cellIs" dxfId="342" priority="18" operator="greaterThan">
      <formula>1</formula>
    </cfRule>
  </conditionalFormatting>
  <conditionalFormatting sqref="AD97">
    <cfRule type="cellIs" dxfId="341" priority="15" operator="lessThan">
      <formula>-0.9</formula>
    </cfRule>
    <cfRule type="cellIs" dxfId="340" priority="16" operator="greaterThan">
      <formula>0.9</formula>
    </cfRule>
  </conditionalFormatting>
  <conditionalFormatting sqref="AD99">
    <cfRule type="cellIs" dxfId="339" priority="13" operator="lessThan">
      <formula>-1</formula>
    </cfRule>
    <cfRule type="cellIs" dxfId="338" priority="14" operator="greaterThan">
      <formula>1</formula>
    </cfRule>
  </conditionalFormatting>
  <conditionalFormatting sqref="AD98">
    <cfRule type="cellIs" dxfId="337" priority="11" operator="lessThan">
      <formula>-0.9</formula>
    </cfRule>
    <cfRule type="cellIs" dxfId="336" priority="12" operator="greaterThan">
      <formula>0.9</formula>
    </cfRule>
  </conditionalFormatting>
  <conditionalFormatting sqref="Q97:Q98">
    <cfRule type="cellIs" dxfId="335" priority="9" operator="lessThan">
      <formula>-0.9</formula>
    </cfRule>
    <cfRule type="cellIs" dxfId="334" priority="10" operator="greaterThan">
      <formula>0.9</formula>
    </cfRule>
  </conditionalFormatting>
  <conditionalFormatting sqref="Q99">
    <cfRule type="cellIs" dxfId="333" priority="7" operator="lessThan">
      <formula>-1</formula>
    </cfRule>
    <cfRule type="cellIs" dxfId="332" priority="8" operator="greaterThan">
      <formula>1</formula>
    </cfRule>
  </conditionalFormatting>
  <conditionalFormatting sqref="AE97">
    <cfRule type="cellIs" dxfId="331" priority="5" operator="lessThan">
      <formula>-0.9</formula>
    </cfRule>
    <cfRule type="cellIs" dxfId="330" priority="6" operator="greaterThan">
      <formula>0.9</formula>
    </cfRule>
  </conditionalFormatting>
  <conditionalFormatting sqref="AE99">
    <cfRule type="cellIs" dxfId="329" priority="3" operator="lessThan">
      <formula>-1</formula>
    </cfRule>
    <cfRule type="cellIs" dxfId="328" priority="4" operator="greaterThan">
      <formula>1</formula>
    </cfRule>
  </conditionalFormatting>
  <conditionalFormatting sqref="AE98">
    <cfRule type="cellIs" dxfId="327" priority="1" operator="lessThan">
      <formula>-0.9</formula>
    </cfRule>
    <cfRule type="cellIs" dxfId="326" priority="2" operator="greaterThan">
      <formula>0.9</formula>
    </cfRule>
  </conditionalFormatting>
  <conditionalFormatting sqref="T97:X98 H97:J98">
    <cfRule type="cellIs" dxfId="325" priority="73" operator="lessThan">
      <formula>-0.9</formula>
    </cfRule>
    <cfRule type="cellIs" dxfId="324" priority="74" operator="greaterThan">
      <formula>0.9</formula>
    </cfRule>
  </conditionalFormatting>
  <conditionalFormatting sqref="T99:X99 H99:J99">
    <cfRule type="cellIs" dxfId="323" priority="71" operator="lessThan">
      <formula>-1</formula>
    </cfRule>
    <cfRule type="cellIs" dxfId="322" priority="72" operator="greaterThan">
      <formula>1</formula>
    </cfRule>
  </conditionalFormatting>
  <conditionalFormatting sqref="K97:K98">
    <cfRule type="cellIs" dxfId="321" priority="69" operator="lessThan">
      <formula>-0.9</formula>
    </cfRule>
    <cfRule type="cellIs" dxfId="320" priority="70" operator="greaterThan">
      <formula>0.9</formula>
    </cfRule>
  </conditionalFormatting>
  <conditionalFormatting sqref="K99">
    <cfRule type="cellIs" dxfId="319" priority="67" operator="lessThan">
      <formula>-1</formula>
    </cfRule>
    <cfRule type="cellIs" dxfId="318" priority="68" operator="greaterThan">
      <formula>1</formula>
    </cfRule>
  </conditionalFormatting>
  <conditionalFormatting sqref="L97:L98">
    <cfRule type="cellIs" dxfId="317" priority="65" operator="lessThan">
      <formula>-0.9</formula>
    </cfRule>
    <cfRule type="cellIs" dxfId="316" priority="66" operator="greaterThan">
      <formula>0.9</formula>
    </cfRule>
  </conditionalFormatting>
  <conditionalFormatting sqref="L99">
    <cfRule type="cellIs" dxfId="315" priority="63" operator="lessThan">
      <formula>-1</formula>
    </cfRule>
    <cfRule type="cellIs" dxfId="314" priority="64" operator="greaterThan">
      <formula>1</formula>
    </cfRule>
  </conditionalFormatting>
  <conditionalFormatting sqref="Y97">
    <cfRule type="cellIs" dxfId="313" priority="61" operator="lessThan">
      <formula>-0.9</formula>
    </cfRule>
    <cfRule type="cellIs" dxfId="312" priority="62" operator="greaterThan">
      <formula>0.9</formula>
    </cfRule>
  </conditionalFormatting>
  <conditionalFormatting sqref="Y99">
    <cfRule type="cellIs" dxfId="311" priority="59" operator="lessThan">
      <formula>-1</formula>
    </cfRule>
    <cfRule type="cellIs" dxfId="310" priority="60" operator="greaterThan">
      <formula>1</formula>
    </cfRule>
  </conditionalFormatting>
  <conditionalFormatting sqref="Y98">
    <cfRule type="cellIs" dxfId="309" priority="57" operator="lessThan">
      <formula>-0.9</formula>
    </cfRule>
    <cfRule type="cellIs" dxfId="308" priority="58" operator="greaterThan">
      <formula>0.9</formula>
    </cfRule>
  </conditionalFormatting>
  <conditionalFormatting sqref="M97:M98">
    <cfRule type="cellIs" dxfId="307" priority="49" operator="lessThan">
      <formula>-0.9</formula>
    </cfRule>
    <cfRule type="cellIs" dxfId="306" priority="50" operator="greaterThan">
      <formula>0.9</formula>
    </cfRule>
  </conditionalFormatting>
  <conditionalFormatting sqref="M99">
    <cfRule type="cellIs" dxfId="305" priority="47" operator="lessThan">
      <formula>-1</formula>
    </cfRule>
    <cfRule type="cellIs" dxfId="304" priority="48" operator="greaterThan">
      <formula>1</formula>
    </cfRule>
  </conditionalFormatting>
  <pageMargins left="0.7" right="0.7" top="0.75" bottom="0.75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</sheetPr>
  <dimension ref="A1:AX119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3" customWidth="1"/>
    <col min="6" max="7" width="0.85546875" style="63" customWidth="1"/>
    <col min="8" max="17" width="9.140625" style="64" customWidth="1"/>
    <col min="18" max="19" width="2.7109375" style="63" customWidth="1"/>
    <col min="20" max="21" width="9.140625" style="64" customWidth="1"/>
    <col min="22" max="24" width="9.140625" style="64" hidden="1" customWidth="1" outlineLevel="1"/>
    <col min="25" max="25" width="9.140625" style="64" customWidth="1" collapsed="1"/>
    <col min="26" max="28" width="9.140625" style="64" hidden="1" customWidth="1" outlineLevel="1"/>
    <col min="29" max="29" width="9.140625" style="64" customWidth="1" collapsed="1"/>
    <col min="30" max="31" width="9.140625" style="64" customWidth="1"/>
    <col min="32" max="32" width="0.85546875" style="83" customWidth="1"/>
    <col min="33" max="50" width="0" style="63" hidden="1" customWidth="1"/>
    <col min="51" max="16384" width="9.140625" style="63" hidden="1"/>
  </cols>
  <sheetData>
    <row r="1" spans="1:35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  <c r="P1" s="86"/>
      <c r="Q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5" s="11" customFormat="1" ht="32.25" customHeight="1" x14ac:dyDescent="0.25">
      <c r="A2" s="10"/>
    </row>
    <row r="3" spans="1:35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  <c r="P3" s="86"/>
      <c r="Q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5" ht="12" customHeight="1" x14ac:dyDescent="0.25">
      <c r="B4" s="67" t="s">
        <v>270</v>
      </c>
      <c r="C4" s="67"/>
      <c r="D4" s="66"/>
      <c r="E4" s="66"/>
      <c r="F4" s="66"/>
      <c r="G4" s="66"/>
      <c r="H4" s="68" t="s">
        <v>199</v>
      </c>
      <c r="I4" s="68" t="s">
        <v>201</v>
      </c>
      <c r="J4" s="68" t="s">
        <v>207</v>
      </c>
      <c r="K4" s="68" t="s">
        <v>249</v>
      </c>
      <c r="L4" s="68" t="s">
        <v>250</v>
      </c>
      <c r="M4" s="68" t="s">
        <v>347</v>
      </c>
      <c r="N4" s="68" t="s">
        <v>348</v>
      </c>
      <c r="O4" s="68" t="s">
        <v>371</v>
      </c>
      <c r="P4" s="68" t="s">
        <v>376</v>
      </c>
      <c r="Q4" s="68" t="s">
        <v>387</v>
      </c>
      <c r="R4" s="66"/>
      <c r="S4" s="66"/>
      <c r="T4" s="69">
        <v>2014</v>
      </c>
      <c r="U4" s="69">
        <v>2015</v>
      </c>
      <c r="V4" s="68" t="s">
        <v>199</v>
      </c>
      <c r="W4" s="69" t="s">
        <v>200</v>
      </c>
      <c r="X4" s="68" t="s">
        <v>208</v>
      </c>
      <c r="Y4" s="69">
        <f>U4+1</f>
        <v>2016</v>
      </c>
      <c r="Z4" s="68" t="s">
        <v>250</v>
      </c>
      <c r="AA4" s="68" t="s">
        <v>349</v>
      </c>
      <c r="AB4" s="68" t="s">
        <v>350</v>
      </c>
      <c r="AC4" s="69">
        <v>2017</v>
      </c>
      <c r="AD4" s="68" t="s">
        <v>376</v>
      </c>
      <c r="AE4" s="68" t="s">
        <v>388</v>
      </c>
    </row>
    <row r="5" spans="1:35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3"/>
      <c r="S5" s="83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5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3"/>
      <c r="S6" s="83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5" ht="12" customHeight="1" x14ac:dyDescent="0.25">
      <c r="B7" s="78" t="s">
        <v>245</v>
      </c>
      <c r="C7" s="70"/>
      <c r="D7" s="70"/>
      <c r="E7" s="70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0"/>
      <c r="S7" s="70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</row>
    <row r="8" spans="1:35" ht="5.0999999999999996" customHeight="1" outlineLevel="1" x14ac:dyDescent="0.25">
      <c r="B8" s="83"/>
      <c r="C8" s="83"/>
      <c r="D8" s="83"/>
      <c r="E8" s="83"/>
      <c r="F8" s="83"/>
      <c r="G8" s="83"/>
      <c r="H8" s="86"/>
      <c r="I8" s="86"/>
      <c r="J8" s="86"/>
      <c r="K8" s="86"/>
      <c r="L8" s="86"/>
      <c r="M8" s="86"/>
      <c r="N8" s="86"/>
      <c r="O8" s="86"/>
      <c r="P8" s="86"/>
      <c r="Q8" s="86"/>
      <c r="R8" s="83"/>
      <c r="S8" s="83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</row>
    <row r="9" spans="1:35" outlineLevel="1" x14ac:dyDescent="0.25">
      <c r="C9" s="79" t="s">
        <v>218</v>
      </c>
      <c r="D9" s="80"/>
      <c r="E9" s="96" t="s">
        <v>307</v>
      </c>
      <c r="F9" s="80"/>
      <c r="G9" s="80"/>
      <c r="H9" s="96">
        <f t="shared" ref="H9:Q9" si="0">SUM(H11:H13)</f>
        <v>624.86863500000038</v>
      </c>
      <c r="I9" s="96">
        <f t="shared" si="0"/>
        <v>635.45498999999984</v>
      </c>
      <c r="J9" s="96">
        <f t="shared" si="0"/>
        <v>868.72610199999997</v>
      </c>
      <c r="K9" s="96">
        <f t="shared" si="0"/>
        <v>678.14845100000025</v>
      </c>
      <c r="L9" s="96">
        <f t="shared" si="0"/>
        <v>473.07204800000045</v>
      </c>
      <c r="M9" s="96">
        <f t="shared" si="0"/>
        <v>935.19664700000021</v>
      </c>
      <c r="N9" s="96">
        <f t="shared" si="0"/>
        <v>736.58529229500039</v>
      </c>
      <c r="O9" s="96">
        <f t="shared" si="0"/>
        <v>817.58036400000117</v>
      </c>
      <c r="P9" s="96">
        <f t="shared" si="0"/>
        <v>770.38649600000008</v>
      </c>
      <c r="Q9" s="96">
        <f t="shared" si="0"/>
        <v>638.82428600000048</v>
      </c>
      <c r="R9" s="96"/>
      <c r="S9" s="96"/>
      <c r="T9" s="96">
        <f t="shared" ref="T9" si="1">SUM(T11:T13)</f>
        <v>2636.1218450000006</v>
      </c>
      <c r="U9" s="96">
        <v>2375.156622</v>
      </c>
      <c r="V9" s="96">
        <f>SUM($H9:H9)</f>
        <v>624.86863500000038</v>
      </c>
      <c r="W9" s="96">
        <f>SUM($H9:I9)</f>
        <v>1260.3236250000002</v>
      </c>
      <c r="X9" s="96">
        <f>SUM($H9:J9)</f>
        <v>2129.0497270000001</v>
      </c>
      <c r="Y9" s="96">
        <f>SUM($H9:K9)</f>
        <v>2807.1981780000006</v>
      </c>
      <c r="Z9" s="96">
        <f>SUM($L9:L9)</f>
        <v>473.07204800000045</v>
      </c>
      <c r="AA9" s="96">
        <f>SUM($L9:M9)</f>
        <v>1408.2686950000007</v>
      </c>
      <c r="AB9" s="96">
        <f>SUM($L9:N9)</f>
        <v>2144.8539872950009</v>
      </c>
      <c r="AC9" s="96">
        <f>SUM($L9:O9)</f>
        <v>2962.4343512950022</v>
      </c>
      <c r="AD9" s="96">
        <f>SUM($P9:P9)</f>
        <v>770.38649600000008</v>
      </c>
      <c r="AE9" s="96">
        <f>SUM($P9:Q9)</f>
        <v>1409.2107820000006</v>
      </c>
    </row>
    <row r="10" spans="1:35" s="83" customFormat="1" ht="5.0999999999999996" customHeight="1" outlineLevel="2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1:35" s="83" customFormat="1" outlineLevel="2" x14ac:dyDescent="0.25">
      <c r="D11" s="83" t="s">
        <v>262</v>
      </c>
      <c r="E11" s="86" t="s">
        <v>307</v>
      </c>
      <c r="H11" s="86">
        <v>108.99093400000032</v>
      </c>
      <c r="I11" s="86">
        <v>168.99620599999992</v>
      </c>
      <c r="J11" s="86">
        <v>192.77745100000016</v>
      </c>
      <c r="K11" s="86">
        <v>141.07427299999998</v>
      </c>
      <c r="L11" s="86">
        <v>59.87838600000002</v>
      </c>
      <c r="M11" s="86">
        <v>225.63034600000015</v>
      </c>
      <c r="N11" s="86">
        <v>148.01977000000022</v>
      </c>
      <c r="O11" s="86">
        <v>252.19040800000082</v>
      </c>
      <c r="P11" s="86">
        <v>214.8629200000002</v>
      </c>
      <c r="Q11" s="86">
        <v>156.74275200000034</v>
      </c>
      <c r="T11" s="86">
        <v>300.36223999999999</v>
      </c>
      <c r="U11" s="86">
        <v>286.17155600000001</v>
      </c>
      <c r="V11" s="86">
        <f>SUM($H11:H11)</f>
        <v>108.99093400000032</v>
      </c>
      <c r="W11" s="86">
        <f>SUM($H11:I11)</f>
        <v>277.98714000000024</v>
      </c>
      <c r="X11" s="86">
        <f>SUM($H11:J11)</f>
        <v>470.76459100000039</v>
      </c>
      <c r="Y11" s="86">
        <f>SUM($H11:K11)</f>
        <v>611.8388640000004</v>
      </c>
      <c r="Z11" s="86">
        <f>SUM($L11:L11)</f>
        <v>59.87838600000002</v>
      </c>
      <c r="AA11" s="86">
        <f>SUM($L11:M11)</f>
        <v>285.50873200000018</v>
      </c>
      <c r="AB11" s="86">
        <f>SUM($L11:N11)</f>
        <v>433.5285020000004</v>
      </c>
      <c r="AC11" s="86">
        <f>SUM($L11:O11)</f>
        <v>685.71891000000119</v>
      </c>
      <c r="AD11" s="86">
        <f>SUM($P11:P11)</f>
        <v>214.8629200000002</v>
      </c>
      <c r="AE11" s="86">
        <f>SUM($P11:Q11)</f>
        <v>371.60567200000054</v>
      </c>
    </row>
    <row r="12" spans="1:35" s="83" customFormat="1" outlineLevel="2" x14ac:dyDescent="0.25">
      <c r="D12" s="83" t="s">
        <v>272</v>
      </c>
      <c r="E12" s="86" t="s">
        <v>307</v>
      </c>
      <c r="H12" s="86">
        <v>455.69752100000011</v>
      </c>
      <c r="I12" s="86">
        <v>401.13261399999993</v>
      </c>
      <c r="J12" s="86">
        <v>606.65010099999995</v>
      </c>
      <c r="K12" s="86">
        <v>472.37128800000033</v>
      </c>
      <c r="L12" s="86">
        <v>354.68254200000047</v>
      </c>
      <c r="M12" s="86">
        <v>637.90848100000017</v>
      </c>
      <c r="N12" s="86">
        <v>513.6386422950003</v>
      </c>
      <c r="O12" s="86">
        <v>499.90659600000038</v>
      </c>
      <c r="P12" s="86">
        <v>493.56550799999991</v>
      </c>
      <c r="Q12" s="86">
        <v>426.28532800000022</v>
      </c>
      <c r="T12" s="86">
        <v>2004.4956350000004</v>
      </c>
      <c r="U12" s="86">
        <v>1817.6455860000001</v>
      </c>
      <c r="V12" s="86">
        <f>SUM($H12:H12)</f>
        <v>455.69752100000011</v>
      </c>
      <c r="W12" s="86">
        <f>SUM($H12:I12)</f>
        <v>856.83013500000004</v>
      </c>
      <c r="X12" s="86">
        <f>SUM($H12:J12)</f>
        <v>1463.4802359999999</v>
      </c>
      <c r="Y12" s="86">
        <f>SUM($H12:K12)</f>
        <v>1935.8515240000002</v>
      </c>
      <c r="Z12" s="86">
        <f>SUM($L12:L12)</f>
        <v>354.68254200000047</v>
      </c>
      <c r="AA12" s="86">
        <f>SUM($L12:M12)</f>
        <v>992.59102300000063</v>
      </c>
      <c r="AB12" s="86">
        <f>SUM($L12:N12)</f>
        <v>1506.2296652950008</v>
      </c>
      <c r="AC12" s="86">
        <f>SUM($L12:O12)</f>
        <v>2006.1362612950011</v>
      </c>
      <c r="AD12" s="86">
        <f>SUM($P12:P12)</f>
        <v>493.56550799999991</v>
      </c>
      <c r="AE12" s="86">
        <f>SUM($P12:Q12)</f>
        <v>919.85083600000007</v>
      </c>
    </row>
    <row r="13" spans="1:35" s="84" customFormat="1" ht="12" customHeight="1" outlineLevel="2" x14ac:dyDescent="0.25">
      <c r="D13" s="83" t="s">
        <v>263</v>
      </c>
      <c r="E13" s="86" t="s">
        <v>307</v>
      </c>
      <c r="H13" s="86">
        <v>60.180179999999936</v>
      </c>
      <c r="I13" s="86">
        <v>65.326169999999948</v>
      </c>
      <c r="J13" s="86">
        <v>69.298549999999906</v>
      </c>
      <c r="K13" s="86">
        <v>64.70288999999994</v>
      </c>
      <c r="L13" s="86">
        <v>58.511119999999949</v>
      </c>
      <c r="M13" s="86">
        <v>71.65781999999993</v>
      </c>
      <c r="N13" s="86">
        <v>74.926879999999883</v>
      </c>
      <c r="O13" s="86">
        <v>65.483359999999919</v>
      </c>
      <c r="P13" s="86">
        <v>61.958067999999926</v>
      </c>
      <c r="Q13" s="86">
        <v>55.796205999999955</v>
      </c>
      <c r="T13" s="88">
        <v>331.26396999999974</v>
      </c>
      <c r="U13" s="88">
        <v>271.33947999999964</v>
      </c>
      <c r="V13" s="88">
        <f>SUM($H13:H13)</f>
        <v>60.180179999999936</v>
      </c>
      <c r="W13" s="88">
        <f>SUM($H13:I13)</f>
        <v>125.50634999999988</v>
      </c>
      <c r="X13" s="88">
        <f>SUM($H13:J13)</f>
        <v>194.8048999999998</v>
      </c>
      <c r="Y13" s="88">
        <f>SUM($H13:K13)</f>
        <v>259.50778999999977</v>
      </c>
      <c r="Z13" s="88">
        <f>SUM($L13:L13)</f>
        <v>58.511119999999949</v>
      </c>
      <c r="AA13" s="88">
        <f>SUM($L13:M13)</f>
        <v>130.16893999999988</v>
      </c>
      <c r="AB13" s="88">
        <f>SUM($L13:N13)</f>
        <v>205.09581999999978</v>
      </c>
      <c r="AC13" s="88">
        <f>SUM($L13:O13)</f>
        <v>270.57917999999972</v>
      </c>
      <c r="AD13" s="88">
        <f>SUM($P13:P13)</f>
        <v>61.958067999999926</v>
      </c>
      <c r="AE13" s="88">
        <f>SUM($P13:Q13)</f>
        <v>117.75427399999988</v>
      </c>
    </row>
    <row r="14" spans="1:35" s="83" customFormat="1" ht="5.0999999999999996" customHeight="1" outlineLevel="1" x14ac:dyDescent="0.25">
      <c r="H14" s="86"/>
      <c r="I14" s="86"/>
      <c r="J14" s="86"/>
      <c r="K14" s="86"/>
      <c r="L14" s="86"/>
      <c r="M14" s="86"/>
      <c r="N14" s="86"/>
      <c r="O14" s="86"/>
      <c r="P14" s="86"/>
      <c r="Q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</row>
    <row r="15" spans="1:35" s="83" customFormat="1" outlineLevel="1" x14ac:dyDescent="0.25">
      <c r="B15" s="63"/>
      <c r="C15" s="79" t="s">
        <v>297</v>
      </c>
      <c r="D15" s="80"/>
      <c r="E15" s="96" t="s">
        <v>308</v>
      </c>
      <c r="F15" s="80"/>
      <c r="G15" s="80"/>
      <c r="H15" s="96">
        <f t="shared" ref="H15:Q15" si="2">H25*1000/H9</f>
        <v>302.46357300362803</v>
      </c>
      <c r="I15" s="96">
        <f t="shared" si="2"/>
        <v>517.73926584477692</v>
      </c>
      <c r="J15" s="96">
        <f t="shared" si="2"/>
        <v>470.80431802197654</v>
      </c>
      <c r="K15" s="96">
        <f t="shared" si="2"/>
        <v>541.17944154973804</v>
      </c>
      <c r="L15" s="96">
        <f t="shared" si="2"/>
        <v>562.28221710533137</v>
      </c>
      <c r="M15" s="96">
        <f t="shared" si="2"/>
        <v>539.99338173418391</v>
      </c>
      <c r="N15" s="96">
        <f t="shared" si="2"/>
        <v>624.50337362393498</v>
      </c>
      <c r="O15" s="96">
        <f t="shared" si="2"/>
        <v>688.61732104906469</v>
      </c>
      <c r="P15" s="96">
        <f t="shared" si="2"/>
        <v>597.10288587405353</v>
      </c>
      <c r="Q15" s="96">
        <f t="shared" si="2"/>
        <v>768.59945803625828</v>
      </c>
      <c r="R15" s="79"/>
      <c r="S15" s="79"/>
      <c r="T15" s="96">
        <f t="shared" ref="T15:AC15" si="3">T25*1000/T9</f>
        <v>687.37338656665906</v>
      </c>
      <c r="U15" s="96">
        <v>484.5996214897192</v>
      </c>
      <c r="V15" s="96">
        <f t="shared" si="3"/>
        <v>302.46357300362803</v>
      </c>
      <c r="W15" s="96">
        <f t="shared" si="3"/>
        <v>411.00554629371476</v>
      </c>
      <c r="X15" s="96">
        <f t="shared" si="3"/>
        <v>435.40551836063338</v>
      </c>
      <c r="Y15" s="96">
        <f t="shared" si="3"/>
        <v>460.95783694256863</v>
      </c>
      <c r="Z15" s="96">
        <f t="shared" si="3"/>
        <v>562.28221710533137</v>
      </c>
      <c r="AA15" s="96">
        <f t="shared" si="3"/>
        <v>547.48074904839063</v>
      </c>
      <c r="AB15" s="96">
        <f t="shared" si="3"/>
        <v>573.93184211690095</v>
      </c>
      <c r="AC15" s="96">
        <f t="shared" si="3"/>
        <v>605.5830399130258</v>
      </c>
      <c r="AD15" s="96">
        <f>SUM($P15:P15)</f>
        <v>597.10288587405353</v>
      </c>
      <c r="AE15" s="96">
        <f>SUM($P15:Q15)</f>
        <v>1365.7023439103118</v>
      </c>
      <c r="AG15" s="63"/>
      <c r="AH15" s="63"/>
      <c r="AI15" s="63"/>
    </row>
    <row r="16" spans="1:35" s="83" customFormat="1" ht="5.0999999999999996" customHeight="1" outlineLevel="2" x14ac:dyDescent="0.25">
      <c r="H16" s="86"/>
      <c r="I16" s="86"/>
      <c r="J16" s="86"/>
      <c r="K16" s="86"/>
      <c r="L16" s="86"/>
      <c r="M16" s="86"/>
      <c r="N16" s="86"/>
      <c r="O16" s="86"/>
      <c r="P16" s="86"/>
      <c r="Q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G16" s="63"/>
      <c r="AH16" s="63"/>
      <c r="AI16" s="63"/>
    </row>
    <row r="17" spans="1:35" s="83" customFormat="1" outlineLevel="2" x14ac:dyDescent="0.25">
      <c r="D17" s="83" t="s">
        <v>262</v>
      </c>
      <c r="E17" s="86" t="s">
        <v>308</v>
      </c>
      <c r="H17" s="86">
        <f t="shared" ref="H17:Q19" si="4">H28*1000/H11</f>
        <v>246.88231846657925</v>
      </c>
      <c r="I17" s="86">
        <f t="shared" si="4"/>
        <v>286.79141432606519</v>
      </c>
      <c r="J17" s="86">
        <f t="shared" si="4"/>
        <v>323.8505336456434</v>
      </c>
      <c r="K17" s="86">
        <f t="shared" si="4"/>
        <v>320.8802451899254</v>
      </c>
      <c r="L17" s="86">
        <f t="shared" si="4"/>
        <v>371.55809490397399</v>
      </c>
      <c r="M17" s="86">
        <f t="shared" si="4"/>
        <v>416.65025827339321</v>
      </c>
      <c r="N17" s="86">
        <f t="shared" si="4"/>
        <v>398.50262019491316</v>
      </c>
      <c r="O17" s="86">
        <f t="shared" si="4"/>
        <v>474.14060837355117</v>
      </c>
      <c r="P17" s="86">
        <f t="shared" si="4"/>
        <v>490.16977124057837</v>
      </c>
      <c r="Q17" s="86">
        <f t="shared" si="4"/>
        <v>533.70460731352171</v>
      </c>
      <c r="T17" s="86">
        <f t="shared" ref="T17:AC19" si="5">T28*1000/T11</f>
        <v>415.7742188288783</v>
      </c>
      <c r="U17" s="86">
        <v>174.372835501016</v>
      </c>
      <c r="V17" s="86">
        <f t="shared" si="5"/>
        <v>246.88231846657925</v>
      </c>
      <c r="W17" s="86">
        <f t="shared" si="5"/>
        <v>271.14418103023394</v>
      </c>
      <c r="X17" s="86">
        <f t="shared" si="5"/>
        <v>292.7273597632024</v>
      </c>
      <c r="Y17" s="86">
        <f t="shared" si="5"/>
        <v>299.21868955298055</v>
      </c>
      <c r="Z17" s="86">
        <f t="shared" si="5"/>
        <v>371.55809490397399</v>
      </c>
      <c r="AA17" s="86">
        <f t="shared" si="5"/>
        <v>407.1932937003827</v>
      </c>
      <c r="AB17" s="86">
        <f t="shared" si="5"/>
        <v>404.22603436797391</v>
      </c>
      <c r="AC17" s="86">
        <f t="shared" si="5"/>
        <v>429.93888067640182</v>
      </c>
      <c r="AD17" s="86">
        <f>SUM($P17:P17)</f>
        <v>490.16977124057837</v>
      </c>
      <c r="AE17" s="86">
        <f>SUM($P17:Q17)</f>
        <v>1023.8743785541001</v>
      </c>
      <c r="AG17" s="63"/>
      <c r="AH17" s="63"/>
      <c r="AI17" s="63"/>
    </row>
    <row r="18" spans="1:35" s="83" customFormat="1" outlineLevel="2" x14ac:dyDescent="0.25">
      <c r="D18" s="83" t="s">
        <v>272</v>
      </c>
      <c r="E18" s="86" t="s">
        <v>308</v>
      </c>
      <c r="H18" s="86">
        <f t="shared" si="4"/>
        <v>245.08243657384565</v>
      </c>
      <c r="I18" s="86">
        <f t="shared" si="4"/>
        <v>381.8940061612231</v>
      </c>
      <c r="J18" s="86">
        <f t="shared" si="4"/>
        <v>375.92879616723656</v>
      </c>
      <c r="K18" s="86">
        <f t="shared" si="4"/>
        <v>390.87042580710704</v>
      </c>
      <c r="L18" s="86">
        <f t="shared" si="4"/>
        <v>431.41048568657806</v>
      </c>
      <c r="M18" s="86">
        <f t="shared" si="4"/>
        <v>394.31293968066052</v>
      </c>
      <c r="N18" s="86">
        <f t="shared" si="4"/>
        <v>450.7542753849537</v>
      </c>
      <c r="O18" s="86">
        <f t="shared" si="4"/>
        <v>481.06506102285908</v>
      </c>
      <c r="P18" s="86">
        <f t="shared" si="4"/>
        <v>518.9140722290515</v>
      </c>
      <c r="Q18" s="86">
        <f t="shared" si="4"/>
        <v>530.47400187775804</v>
      </c>
      <c r="T18" s="86">
        <f t="shared" si="5"/>
        <v>538.01986568108589</v>
      </c>
      <c r="U18" s="86">
        <v>362.89455870741193</v>
      </c>
      <c r="V18" s="86">
        <f t="shared" si="5"/>
        <v>245.08243657384565</v>
      </c>
      <c r="W18" s="86">
        <f t="shared" si="5"/>
        <v>309.13198419395547</v>
      </c>
      <c r="X18" s="86">
        <f t="shared" si="5"/>
        <v>336.82097631920959</v>
      </c>
      <c r="Y18" s="86">
        <f t="shared" si="5"/>
        <v>350.00969857076649</v>
      </c>
      <c r="Z18" s="86">
        <f t="shared" si="5"/>
        <v>431.41048568657806</v>
      </c>
      <c r="AA18" s="86">
        <f t="shared" si="5"/>
        <v>407.56900548666852</v>
      </c>
      <c r="AB18" s="86">
        <f t="shared" si="5"/>
        <v>422.29559327655517</v>
      </c>
      <c r="AC18" s="86">
        <f t="shared" si="5"/>
        <v>436.94028373782106</v>
      </c>
      <c r="AD18" s="86">
        <f>SUM($P18:P18)</f>
        <v>518.9140722290515</v>
      </c>
      <c r="AE18" s="86">
        <f>SUM($P18:Q18)</f>
        <v>1049.3880741068097</v>
      </c>
      <c r="AG18" s="63"/>
      <c r="AH18" s="63"/>
      <c r="AI18" s="63"/>
    </row>
    <row r="19" spans="1:35" s="83" customFormat="1" outlineLevel="2" x14ac:dyDescent="0.25">
      <c r="D19" s="83" t="s">
        <v>263</v>
      </c>
      <c r="E19" s="86" t="s">
        <v>308</v>
      </c>
      <c r="H19" s="86">
        <f t="shared" si="4"/>
        <v>311.93266784858463</v>
      </c>
      <c r="I19" s="86">
        <f t="shared" si="4"/>
        <v>469.81265327423529</v>
      </c>
      <c r="J19" s="86">
        <f t="shared" si="4"/>
        <v>466.90491155379112</v>
      </c>
      <c r="K19" s="86">
        <f t="shared" si="4"/>
        <v>458.94927548343776</v>
      </c>
      <c r="L19" s="86">
        <f t="shared" si="4"/>
        <v>525.40309678005815</v>
      </c>
      <c r="M19" s="86">
        <f t="shared" si="4"/>
        <v>536.62333019790765</v>
      </c>
      <c r="N19" s="86">
        <f t="shared" si="4"/>
        <v>554.37557355304705</v>
      </c>
      <c r="O19" s="86">
        <f t="shared" si="4"/>
        <v>605.00134844471768</v>
      </c>
      <c r="P19" s="86">
        <f t="shared" si="4"/>
        <v>644.16388311235346</v>
      </c>
      <c r="Q19" s="86">
        <f t="shared" si="4"/>
        <v>645.30389953045062</v>
      </c>
      <c r="T19" s="86">
        <f t="shared" si="5"/>
        <v>612.55392281574439</v>
      </c>
      <c r="U19" s="86">
        <v>454.87990384396312</v>
      </c>
      <c r="V19" s="86">
        <f t="shared" si="5"/>
        <v>311.93266784858463</v>
      </c>
      <c r="W19" s="86">
        <f t="shared" si="5"/>
        <v>394.10934470607896</v>
      </c>
      <c r="X19" s="86">
        <f t="shared" si="5"/>
        <v>420.00513700378048</v>
      </c>
      <c r="Y19" s="86">
        <f t="shared" si="5"/>
        <v>429.71505094583989</v>
      </c>
      <c r="Z19" s="86">
        <f t="shared" si="5"/>
        <v>525.40309678005815</v>
      </c>
      <c r="AA19" s="86">
        <f t="shared" si="5"/>
        <v>531.57981963432917</v>
      </c>
      <c r="AB19" s="86">
        <f t="shared" si="5"/>
        <v>539.90770617232545</v>
      </c>
      <c r="AC19" s="86">
        <f t="shared" si="5"/>
        <v>555.66113705578891</v>
      </c>
      <c r="AD19" s="86">
        <f>SUM($P19:P19)</f>
        <v>644.16388311235346</v>
      </c>
      <c r="AE19" s="86">
        <f>SUM($P19:Q19)</f>
        <v>1289.4677826428042</v>
      </c>
      <c r="AG19" s="63"/>
      <c r="AH19" s="63"/>
      <c r="AI19" s="63"/>
    </row>
    <row r="20" spans="1:35" ht="5.0999999999999996" customHeight="1" x14ac:dyDescent="0.25">
      <c r="B20" s="83"/>
      <c r="C20" s="83"/>
      <c r="D20" s="83"/>
      <c r="E20" s="83"/>
      <c r="F20" s="83"/>
      <c r="G20" s="83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3"/>
      <c r="S20" s="83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</row>
    <row r="21" spans="1:35" ht="12" customHeight="1" x14ac:dyDescent="0.25">
      <c r="B21" s="83"/>
      <c r="C21" s="83"/>
      <c r="D21" s="110" t="s">
        <v>298</v>
      </c>
      <c r="E21" s="83"/>
      <c r="F21" s="83"/>
      <c r="G21" s="83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3"/>
      <c r="S21" s="83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</row>
    <row r="22" spans="1:35" ht="5.0999999999999996" customHeight="1" x14ac:dyDescent="0.25">
      <c r="B22" s="83"/>
      <c r="C22" s="83"/>
      <c r="D22" s="83"/>
      <c r="E22" s="83"/>
      <c r="F22" s="83"/>
      <c r="G22" s="83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3"/>
      <c r="S22" s="83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  <row r="23" spans="1:35" ht="12" customHeight="1" x14ac:dyDescent="0.25">
      <c r="B23" s="114" t="s">
        <v>246</v>
      </c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3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</row>
    <row r="24" spans="1:35" s="83" customFormat="1" ht="5.0999999999999996" customHeight="1" outlineLevel="1" x14ac:dyDescent="0.25">
      <c r="H24" s="86"/>
      <c r="I24" s="86"/>
      <c r="J24" s="86"/>
      <c r="K24" s="86"/>
      <c r="L24" s="86"/>
      <c r="M24" s="86"/>
      <c r="N24" s="86"/>
      <c r="O24" s="86"/>
      <c r="P24" s="86"/>
      <c r="Q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35" outlineLevel="1" x14ac:dyDescent="0.25">
      <c r="C25" s="81" t="s">
        <v>221</v>
      </c>
      <c r="D25" s="82"/>
      <c r="E25" s="95" t="s">
        <v>309</v>
      </c>
      <c r="F25" s="82"/>
      <c r="G25" s="82"/>
      <c r="H25" s="95">
        <f t="shared" ref="H25:Q25" si="6">H32+H27</f>
        <v>189</v>
      </c>
      <c r="I25" s="95">
        <f t="shared" si="6"/>
        <v>329</v>
      </c>
      <c r="J25" s="95">
        <f t="shared" si="6"/>
        <v>409</v>
      </c>
      <c r="K25" s="95">
        <f t="shared" si="6"/>
        <v>367</v>
      </c>
      <c r="L25" s="95">
        <f t="shared" si="6"/>
        <v>266</v>
      </c>
      <c r="M25" s="95">
        <f t="shared" si="6"/>
        <v>505</v>
      </c>
      <c r="N25" s="95">
        <f t="shared" si="6"/>
        <v>460</v>
      </c>
      <c r="O25" s="95">
        <f t="shared" si="6"/>
        <v>563</v>
      </c>
      <c r="P25" s="95">
        <f t="shared" si="6"/>
        <v>460</v>
      </c>
      <c r="Q25" s="95">
        <f t="shared" si="6"/>
        <v>491</v>
      </c>
      <c r="R25" s="82"/>
      <c r="S25" s="82"/>
      <c r="T25" s="95">
        <f>T27+T32</f>
        <v>1812</v>
      </c>
      <c r="U25" s="95">
        <v>1151</v>
      </c>
      <c r="V25" s="95">
        <f>SUM($H25:H25)</f>
        <v>189</v>
      </c>
      <c r="W25" s="95">
        <f>SUM($H25:I25)</f>
        <v>518</v>
      </c>
      <c r="X25" s="95">
        <f>SUM($H25:J25)</f>
        <v>927</v>
      </c>
      <c r="Y25" s="95">
        <f>SUM($H25:K25)</f>
        <v>1294</v>
      </c>
      <c r="Z25" s="95">
        <f>SUM($L25:L25)</f>
        <v>266</v>
      </c>
      <c r="AA25" s="95">
        <f>SUM($L25:M25)</f>
        <v>771</v>
      </c>
      <c r="AB25" s="95">
        <f>SUM($L25:N25)</f>
        <v>1231</v>
      </c>
      <c r="AC25" s="95">
        <f>SUM($L25:O25)</f>
        <v>1794</v>
      </c>
      <c r="AD25" s="95">
        <f>SUM($P25:P25)</f>
        <v>460</v>
      </c>
      <c r="AE25" s="95">
        <f>SUM($P25:Q25)</f>
        <v>951</v>
      </c>
    </row>
    <row r="26" spans="1:35" s="83" customFormat="1" ht="5.0999999999999996" customHeight="1" outlineLevel="2" x14ac:dyDescent="0.25">
      <c r="H26" s="86"/>
      <c r="I26" s="86"/>
      <c r="J26" s="86"/>
      <c r="K26" s="86"/>
      <c r="L26" s="86"/>
      <c r="M26" s="86"/>
      <c r="N26" s="86"/>
      <c r="O26" s="86"/>
      <c r="P26" s="86"/>
      <c r="Q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</row>
    <row r="27" spans="1:35" outlineLevel="2" x14ac:dyDescent="0.25">
      <c r="B27" s="83"/>
      <c r="C27" s="83"/>
      <c r="D27" s="83" t="s">
        <v>222</v>
      </c>
      <c r="E27" s="92" t="s">
        <v>309</v>
      </c>
      <c r="F27" s="83"/>
      <c r="G27" s="83"/>
      <c r="H27" s="86">
        <v>165</v>
      </c>
      <c r="I27" s="86">
        <v>250</v>
      </c>
      <c r="J27" s="86">
        <v>334</v>
      </c>
      <c r="K27" s="86">
        <v>271</v>
      </c>
      <c r="L27" s="86">
        <v>220</v>
      </c>
      <c r="M27" s="86">
        <v>403</v>
      </c>
      <c r="N27" s="86">
        <v>349</v>
      </c>
      <c r="O27" s="86">
        <v>419</v>
      </c>
      <c r="P27" s="86">
        <v>418</v>
      </c>
      <c r="Q27" s="86">
        <v>359</v>
      </c>
      <c r="R27" s="83"/>
      <c r="S27" s="83"/>
      <c r="T27" s="86">
        <v>1444.4</v>
      </c>
      <c r="U27" s="86">
        <v>858</v>
      </c>
      <c r="V27" s="86">
        <f>SUM($H27:H27)</f>
        <v>165</v>
      </c>
      <c r="W27" s="86">
        <f>SUM($H27:I27)</f>
        <v>415</v>
      </c>
      <c r="X27" s="86">
        <f>SUM($H27:J27)</f>
        <v>749</v>
      </c>
      <c r="Y27" s="86">
        <f>SUM($H27:K27)</f>
        <v>1020</v>
      </c>
      <c r="Z27" s="86">
        <f>SUM($L27:L27)</f>
        <v>220</v>
      </c>
      <c r="AA27" s="86">
        <f>SUM($L27:M27)</f>
        <v>623</v>
      </c>
      <c r="AB27" s="86">
        <f>SUM($L27:N27)</f>
        <v>972</v>
      </c>
      <c r="AC27" s="86">
        <f>SUM($L27:O27)</f>
        <v>1391</v>
      </c>
      <c r="AD27" s="86">
        <f>SUM($P27:P27)</f>
        <v>418</v>
      </c>
      <c r="AE27" s="86">
        <f>SUM($P27:Q27)</f>
        <v>777</v>
      </c>
    </row>
    <row r="28" spans="1:35" s="65" customFormat="1" ht="12" customHeight="1" outlineLevel="3" x14ac:dyDescent="0.25">
      <c r="A28" s="84"/>
      <c r="B28" s="84"/>
      <c r="C28" s="84"/>
      <c r="D28" s="87" t="s">
        <v>262</v>
      </c>
      <c r="E28" s="92" t="s">
        <v>309</v>
      </c>
      <c r="F28" s="84"/>
      <c r="G28" s="84"/>
      <c r="H28" s="88">
        <v>26.907934477758001</v>
      </c>
      <c r="I28" s="88">
        <v>48.466660934479044</v>
      </c>
      <c r="J28" s="88">
        <v>62.431080381196914</v>
      </c>
      <c r="K28" s="88">
        <v>45.267947310230461</v>
      </c>
      <c r="L28" s="88">
        <v>22.248299028084794</v>
      </c>
      <c r="M28" s="88">
        <v>94.008941935215134</v>
      </c>
      <c r="N28" s="88">
        <v>58.986266185648489</v>
      </c>
      <c r="O28" s="88">
        <v>119.57371347509446</v>
      </c>
      <c r="P28" s="88">
        <v>105.31930834448279</v>
      </c>
      <c r="Q28" s="88">
        <v>83.654328905400902</v>
      </c>
      <c r="R28" s="84"/>
      <c r="S28" s="84"/>
      <c r="T28" s="88">
        <v>124.88287570169206</v>
      </c>
      <c r="U28" s="88">
        <v>49.900545659457791</v>
      </c>
      <c r="V28" s="88">
        <f>SUM($H28:H28)</f>
        <v>26.907934477758001</v>
      </c>
      <c r="W28" s="88">
        <f>SUM($H28:I28)</f>
        <v>75.374595412237042</v>
      </c>
      <c r="X28" s="88">
        <f>SUM($H28:J28)</f>
        <v>137.80567579343395</v>
      </c>
      <c r="Y28" s="88">
        <f>SUM($H28:K28)</f>
        <v>183.0736231036644</v>
      </c>
      <c r="Z28" s="88">
        <f>SUM($L28:L28)</f>
        <v>22.248299028084794</v>
      </c>
      <c r="AA28" s="88">
        <f>SUM($L28:M28)</f>
        <v>116.25724096329992</v>
      </c>
      <c r="AB28" s="88">
        <f>SUM($L28:N28)</f>
        <v>175.24350714894842</v>
      </c>
      <c r="AC28" s="88">
        <f>SUM($L28:O28)</f>
        <v>294.81722062404287</v>
      </c>
      <c r="AD28" s="88">
        <f>SUM($P28:P28)</f>
        <v>105.31930834448279</v>
      </c>
      <c r="AE28" s="88">
        <f>SUM($P28:Q28)</f>
        <v>188.97363724988369</v>
      </c>
      <c r="AF28" s="84"/>
    </row>
    <row r="29" spans="1:35" s="65" customFormat="1" ht="12" customHeight="1" outlineLevel="3" x14ac:dyDescent="0.25">
      <c r="A29" s="84"/>
      <c r="B29" s="84"/>
      <c r="C29" s="84"/>
      <c r="D29" s="87" t="s">
        <v>272</v>
      </c>
      <c r="E29" s="92" t="s">
        <v>309</v>
      </c>
      <c r="F29" s="84"/>
      <c r="G29" s="84"/>
      <c r="H29" s="88">
        <v>111.68345878734122</v>
      </c>
      <c r="I29" s="88">
        <v>153.19014096238351</v>
      </c>
      <c r="J29" s="88">
        <v>228.05724216366244</v>
      </c>
      <c r="K29" s="88">
        <v>184.63596647961174</v>
      </c>
      <c r="L29" s="88">
        <v>153.01376770877033</v>
      </c>
      <c r="M29" s="88">
        <v>251.53556839033484</v>
      </c>
      <c r="N29" s="88">
        <v>231.52481401739431</v>
      </c>
      <c r="O29" s="88">
        <v>240.48759711046995</v>
      </c>
      <c r="P29" s="88">
        <v>256.11808766808048</v>
      </c>
      <c r="Q29" s="88">
        <v>226.13328388593283</v>
      </c>
      <c r="R29" s="84"/>
      <c r="S29" s="84"/>
      <c r="T29" s="88">
        <v>1078.4584723010232</v>
      </c>
      <c r="U29" s="88">
        <v>659.61369281794509</v>
      </c>
      <c r="V29" s="88">
        <f>SUM($H29:H29)</f>
        <v>111.68345878734122</v>
      </c>
      <c r="W29" s="88">
        <f>SUM($H29:I29)</f>
        <v>264.87359974972475</v>
      </c>
      <c r="X29" s="88">
        <f>SUM($H29:J29)</f>
        <v>492.93084191338721</v>
      </c>
      <c r="Y29" s="88">
        <f>SUM($H29:K29)</f>
        <v>677.56680839299895</v>
      </c>
      <c r="Z29" s="88">
        <f>SUM($L29:L29)</f>
        <v>153.01376770877033</v>
      </c>
      <c r="AA29" s="88">
        <f>SUM($L29:M29)</f>
        <v>404.54933609910518</v>
      </c>
      <c r="AB29" s="88">
        <f>SUM($L29:N29)</f>
        <v>636.07415011649948</v>
      </c>
      <c r="AC29" s="88">
        <f>SUM($L29:O29)</f>
        <v>876.56174722696937</v>
      </c>
      <c r="AD29" s="88">
        <f>SUM($P29:P29)</f>
        <v>256.11808766808048</v>
      </c>
      <c r="AE29" s="88">
        <f>SUM($P29:Q29)</f>
        <v>482.2513715540133</v>
      </c>
      <c r="AF29" s="84"/>
    </row>
    <row r="30" spans="1:35" s="65" customFormat="1" ht="12" customHeight="1" outlineLevel="3" x14ac:dyDescent="0.25">
      <c r="A30" s="84"/>
      <c r="B30" s="84"/>
      <c r="C30" s="84"/>
      <c r="D30" s="87" t="s">
        <v>263</v>
      </c>
      <c r="E30" s="92" t="s">
        <v>309</v>
      </c>
      <c r="F30" s="84"/>
      <c r="G30" s="84"/>
      <c r="H30" s="88">
        <v>18.772164099008016</v>
      </c>
      <c r="I30" s="88">
        <v>30.691061255943726</v>
      </c>
      <c r="J30" s="88">
        <v>32.355833358555927</v>
      </c>
      <c r="K30" s="88">
        <v>29.695344487184542</v>
      </c>
      <c r="L30" s="88">
        <v>30.741923644069569</v>
      </c>
      <c r="M30" s="88">
        <v>38.453258003122194</v>
      </c>
      <c r="N30" s="88">
        <v>41.537632074540262</v>
      </c>
      <c r="O30" s="88">
        <v>39.617521100690837</v>
      </c>
      <c r="P30" s="88">
        <v>39.911149673019203</v>
      </c>
      <c r="Q30" s="88">
        <v>36.0055093108043</v>
      </c>
      <c r="R30" s="84"/>
      <c r="S30" s="84"/>
      <c r="T30" s="88">
        <v>202.91704431101692</v>
      </c>
      <c r="U30" s="88">
        <v>123.42687657147079</v>
      </c>
      <c r="V30" s="88">
        <f>SUM($H30:H30)</f>
        <v>18.772164099008016</v>
      </c>
      <c r="W30" s="88">
        <f>SUM($H30:I30)</f>
        <v>49.463225354951746</v>
      </c>
      <c r="X30" s="88">
        <f>SUM($H30:J30)</f>
        <v>81.819058713507673</v>
      </c>
      <c r="Y30" s="88">
        <f>SUM($H30:K30)</f>
        <v>111.51440320069221</v>
      </c>
      <c r="Z30" s="88">
        <f>SUM($L30:L30)</f>
        <v>30.741923644069569</v>
      </c>
      <c r="AA30" s="88">
        <f>SUM($L30:M30)</f>
        <v>69.19518164719176</v>
      </c>
      <c r="AB30" s="88">
        <f>SUM($L30:N30)</f>
        <v>110.73281372173201</v>
      </c>
      <c r="AC30" s="88">
        <f>SUM($L30:O30)</f>
        <v>150.35033482242284</v>
      </c>
      <c r="AD30" s="88">
        <f>SUM($P30:P30)</f>
        <v>39.911149673019203</v>
      </c>
      <c r="AE30" s="88">
        <f>SUM($P30:Q30)</f>
        <v>75.91665898382351</v>
      </c>
      <c r="AF30" s="84"/>
    </row>
    <row r="31" spans="1:35" s="65" customFormat="1" ht="12" customHeight="1" outlineLevel="3" x14ac:dyDescent="0.25">
      <c r="A31" s="84"/>
      <c r="B31" s="84"/>
      <c r="C31" s="84"/>
      <c r="D31" s="87" t="s">
        <v>223</v>
      </c>
      <c r="E31" s="92" t="s">
        <v>309</v>
      </c>
      <c r="F31" s="84"/>
      <c r="G31" s="84"/>
      <c r="H31" s="88">
        <v>7.7364426358927538</v>
      </c>
      <c r="I31" s="88">
        <v>17.752136847193697</v>
      </c>
      <c r="J31" s="88">
        <v>11.155844096584843</v>
      </c>
      <c r="K31" s="88">
        <v>11.600741722973268</v>
      </c>
      <c r="L31" s="88">
        <v>14.296009619075299</v>
      </c>
      <c r="M31" s="88">
        <v>18.70223167132778</v>
      </c>
      <c r="N31" s="88">
        <v>16.951287722416922</v>
      </c>
      <c r="O31" s="88">
        <v>19.321168313744749</v>
      </c>
      <c r="P31" s="88">
        <v>16.651454314417471</v>
      </c>
      <c r="Q31" s="88">
        <v>13.206877897861943</v>
      </c>
      <c r="R31" s="84"/>
      <c r="S31" s="84"/>
      <c r="T31" s="88">
        <v>38.1</v>
      </c>
      <c r="U31" s="88">
        <v>25.0718849511263</v>
      </c>
      <c r="V31" s="88">
        <f>SUM($H31:H31)</f>
        <v>7.7364426358927538</v>
      </c>
      <c r="W31" s="88">
        <f>SUM($H31:I31)</f>
        <v>25.48857948308645</v>
      </c>
      <c r="X31" s="88">
        <f>SUM($H31:J31)</f>
        <v>36.644423579671297</v>
      </c>
      <c r="Y31" s="88">
        <f>SUM($H31:K31)</f>
        <v>48.245165302644565</v>
      </c>
      <c r="Z31" s="88">
        <f>SUM($L31:L31)</f>
        <v>14.296009619075299</v>
      </c>
      <c r="AA31" s="88">
        <f>SUM($L31:M31)</f>
        <v>32.99824129040308</v>
      </c>
      <c r="AB31" s="88">
        <f>SUM($L31:N31)</f>
        <v>49.949529012820001</v>
      </c>
      <c r="AC31" s="88">
        <f>SUM($L31:O31)</f>
        <v>69.270697326564743</v>
      </c>
      <c r="AD31" s="88">
        <f>SUM($P31:P31)</f>
        <v>16.651454314417471</v>
      </c>
      <c r="AE31" s="88">
        <f>SUM($P31:Q31)</f>
        <v>29.858332212279414</v>
      </c>
      <c r="AF31" s="84"/>
    </row>
    <row r="32" spans="1:35" outlineLevel="2" x14ac:dyDescent="0.25">
      <c r="B32" s="83"/>
      <c r="C32" s="83"/>
      <c r="D32" s="83" t="s">
        <v>224</v>
      </c>
      <c r="E32" s="92" t="s">
        <v>309</v>
      </c>
      <c r="F32" s="83"/>
      <c r="G32" s="83"/>
      <c r="H32" s="86">
        <v>24</v>
      </c>
      <c r="I32" s="86">
        <v>79</v>
      </c>
      <c r="J32" s="86">
        <v>75</v>
      </c>
      <c r="K32" s="86">
        <v>96</v>
      </c>
      <c r="L32" s="86">
        <v>46</v>
      </c>
      <c r="M32" s="86">
        <v>102</v>
      </c>
      <c r="N32" s="86">
        <v>111</v>
      </c>
      <c r="O32" s="86">
        <v>144</v>
      </c>
      <c r="P32" s="86">
        <v>42</v>
      </c>
      <c r="Q32" s="86">
        <v>132</v>
      </c>
      <c r="R32" s="83"/>
      <c r="S32" s="83"/>
      <c r="T32" s="86">
        <v>367.6</v>
      </c>
      <c r="U32" s="86">
        <v>293</v>
      </c>
      <c r="V32" s="86">
        <f>SUM($H32:H32)</f>
        <v>24</v>
      </c>
      <c r="W32" s="86">
        <f>SUM($H32:I32)</f>
        <v>103</v>
      </c>
      <c r="X32" s="86">
        <f>SUM($H32:J32)</f>
        <v>178</v>
      </c>
      <c r="Y32" s="86">
        <f>SUM($H32:K32)</f>
        <v>274</v>
      </c>
      <c r="Z32" s="86">
        <f>SUM($L32:L32)</f>
        <v>46</v>
      </c>
      <c r="AA32" s="86">
        <f>SUM($L32:M32)</f>
        <v>148</v>
      </c>
      <c r="AB32" s="86">
        <f>SUM($L32:N32)</f>
        <v>259</v>
      </c>
      <c r="AC32" s="86">
        <f>SUM($L32:O32)</f>
        <v>403</v>
      </c>
      <c r="AD32" s="86">
        <f>SUM($P32:P32)</f>
        <v>42</v>
      </c>
      <c r="AE32" s="86">
        <f>SUM($P32:Q32)</f>
        <v>174</v>
      </c>
    </row>
    <row r="33" spans="2:35" ht="5.0999999999999996" customHeight="1" outlineLevel="1" x14ac:dyDescent="0.25">
      <c r="B33" s="83"/>
      <c r="C33" s="83"/>
      <c r="D33" s="83"/>
      <c r="E33" s="83"/>
      <c r="F33" s="83"/>
      <c r="G33" s="83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3"/>
      <c r="S33" s="83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</row>
    <row r="34" spans="2:35" outlineLevel="1" x14ac:dyDescent="0.25">
      <c r="C34" s="81" t="s">
        <v>225</v>
      </c>
      <c r="D34" s="82"/>
      <c r="E34" s="95" t="s">
        <v>309</v>
      </c>
      <c r="F34" s="82"/>
      <c r="G34" s="82"/>
      <c r="H34" s="95">
        <v>177</v>
      </c>
      <c r="I34" s="95">
        <v>244</v>
      </c>
      <c r="J34" s="95">
        <v>329</v>
      </c>
      <c r="K34" s="95">
        <v>302</v>
      </c>
      <c r="L34" s="95">
        <v>227</v>
      </c>
      <c r="M34" s="95">
        <v>456</v>
      </c>
      <c r="N34" s="95">
        <v>363</v>
      </c>
      <c r="O34" s="95">
        <v>476</v>
      </c>
      <c r="P34" s="95">
        <v>370</v>
      </c>
      <c r="Q34" s="95">
        <v>405</v>
      </c>
      <c r="R34" s="81"/>
      <c r="S34" s="81"/>
      <c r="T34" s="95">
        <v>1575.8</v>
      </c>
      <c r="U34" s="95">
        <v>1025</v>
      </c>
      <c r="V34" s="95">
        <f>SUM($H34:H34)</f>
        <v>177</v>
      </c>
      <c r="W34" s="95">
        <f>SUM($H34:I34)</f>
        <v>421</v>
      </c>
      <c r="X34" s="95">
        <f>SUM($H34:J34)</f>
        <v>750</v>
      </c>
      <c r="Y34" s="95">
        <f>SUM($H34:K34)</f>
        <v>1052</v>
      </c>
      <c r="Z34" s="95">
        <f>SUM($L34:L34)</f>
        <v>227</v>
      </c>
      <c r="AA34" s="95">
        <f>SUM($L34:M34)</f>
        <v>683</v>
      </c>
      <c r="AB34" s="95">
        <f>SUM($L34:N34)</f>
        <v>1046</v>
      </c>
      <c r="AC34" s="95">
        <f>SUM($L34:O34)</f>
        <v>1522</v>
      </c>
      <c r="AD34" s="95">
        <f>SUM($P34:P34)</f>
        <v>370</v>
      </c>
      <c r="AE34" s="95">
        <f>SUM($P34:Q34)</f>
        <v>775</v>
      </c>
    </row>
    <row r="35" spans="2:35" s="83" customFormat="1" ht="5.0999999999999996" customHeight="1" outlineLevel="2" x14ac:dyDescent="0.25">
      <c r="H35" s="86"/>
      <c r="I35" s="86"/>
      <c r="J35" s="86"/>
      <c r="K35" s="86"/>
      <c r="L35" s="86"/>
      <c r="M35" s="86"/>
      <c r="N35" s="86"/>
      <c r="O35" s="86"/>
      <c r="P35" s="86"/>
      <c r="Q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</row>
    <row r="36" spans="2:35" s="83" customFormat="1" outlineLevel="2" x14ac:dyDescent="0.25">
      <c r="D36" s="90" t="s">
        <v>226</v>
      </c>
      <c r="E36" s="92" t="s">
        <v>309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8.6051049699999993E-2</v>
      </c>
      <c r="T36" s="86">
        <v>0</v>
      </c>
      <c r="U36" s="86">
        <v>0</v>
      </c>
      <c r="V36" s="86">
        <f>SUM($H36:H36)</f>
        <v>0</v>
      </c>
      <c r="W36" s="86">
        <f>SUM($H36:I36)</f>
        <v>0</v>
      </c>
      <c r="X36" s="86">
        <f>SUM($H36:J36)</f>
        <v>0</v>
      </c>
      <c r="Y36" s="86">
        <v>0</v>
      </c>
      <c r="Z36" s="86">
        <f>SUM($L36:L36)</f>
        <v>0</v>
      </c>
      <c r="AA36" s="86">
        <f>SUM($L36:M36)</f>
        <v>0</v>
      </c>
      <c r="AB36" s="86">
        <f>SUM($L36:N36)</f>
        <v>0</v>
      </c>
      <c r="AC36" s="86">
        <f>SUM($L36:O36)</f>
        <v>0</v>
      </c>
      <c r="AD36" s="86">
        <f>SUM($P36:P36)</f>
        <v>0</v>
      </c>
      <c r="AE36" s="86">
        <f>SUM($P36:Q36)</f>
        <v>8.6051049699999993E-2</v>
      </c>
    </row>
    <row r="37" spans="2:35" s="83" customFormat="1" outlineLevel="2" x14ac:dyDescent="0.25">
      <c r="D37" s="90" t="s">
        <v>227</v>
      </c>
      <c r="E37" s="92" t="s">
        <v>309</v>
      </c>
      <c r="H37" s="86">
        <v>0.3380197499</v>
      </c>
      <c r="I37" s="86">
        <v>0.39391712549999996</v>
      </c>
      <c r="J37" s="86">
        <v>0.41796070439999994</v>
      </c>
      <c r="K37" s="86">
        <v>0.59206968400000004</v>
      </c>
      <c r="L37" s="86">
        <v>0.7292846261</v>
      </c>
      <c r="M37" s="86">
        <v>0.74866656489999994</v>
      </c>
      <c r="N37" s="86">
        <v>1.0550028050000002</v>
      </c>
      <c r="O37" s="86">
        <v>1.0972047846000001</v>
      </c>
      <c r="P37" s="86">
        <v>1.5218125905</v>
      </c>
      <c r="Q37" s="86">
        <v>1.3703314051</v>
      </c>
      <c r="T37" s="86">
        <v>2.5584950127171289</v>
      </c>
      <c r="U37" s="86">
        <v>1.3748219607892118</v>
      </c>
      <c r="V37" s="86">
        <f>SUM($H37:H37)</f>
        <v>0.3380197499</v>
      </c>
      <c r="W37" s="86">
        <f>SUM($H37:I37)</f>
        <v>0.73193687539999996</v>
      </c>
      <c r="X37" s="86">
        <f>SUM($H37:J37)</f>
        <v>1.1498975798</v>
      </c>
      <c r="Y37" s="86">
        <v>1.7419672637999999</v>
      </c>
      <c r="Z37" s="86">
        <f>SUM($L37:L37)</f>
        <v>0.7292846261</v>
      </c>
      <c r="AA37" s="86">
        <f>SUM($L37:M37)</f>
        <v>1.4779511909999998</v>
      </c>
      <c r="AB37" s="86">
        <f>SUM($L37:N37)</f>
        <v>2.5329539959999998</v>
      </c>
      <c r="AC37" s="86">
        <f>SUM($L37:O37)</f>
        <v>3.6301587806</v>
      </c>
      <c r="AD37" s="86">
        <f>SUM($P37:P37)</f>
        <v>1.5218125905</v>
      </c>
      <c r="AE37" s="86">
        <f>SUM($P37:Q37)</f>
        <v>2.8921439955999997</v>
      </c>
    </row>
    <row r="38" spans="2:35" s="83" customFormat="1" outlineLevel="2" x14ac:dyDescent="0.25">
      <c r="D38" s="90" t="s">
        <v>228</v>
      </c>
      <c r="E38" s="92" t="s">
        <v>309</v>
      </c>
      <c r="H38" s="86">
        <v>107.30403637520001</v>
      </c>
      <c r="I38" s="86">
        <v>197.49200392980012</v>
      </c>
      <c r="J38" s="86">
        <v>202.35207177439983</v>
      </c>
      <c r="K38" s="86">
        <v>218.65154232072692</v>
      </c>
      <c r="L38" s="86">
        <v>188.52804266059994</v>
      </c>
      <c r="M38" s="86">
        <v>285.04866785230007</v>
      </c>
      <c r="N38" s="86">
        <v>301.72734413439952</v>
      </c>
      <c r="O38" s="86">
        <v>316.99736443280034</v>
      </c>
      <c r="P38" s="86">
        <v>236.30965580770012</v>
      </c>
      <c r="Q38" s="86">
        <v>359.52205171719999</v>
      </c>
      <c r="T38" s="86">
        <v>999.78032191357863</v>
      </c>
      <c r="U38" s="86">
        <v>684.39262115302859</v>
      </c>
      <c r="V38" s="86">
        <f>SUM($H38:H38)</f>
        <v>107.30403637520001</v>
      </c>
      <c r="W38" s="86">
        <f>SUM($H38:I38)</f>
        <v>304.79604030500013</v>
      </c>
      <c r="X38" s="86">
        <f>SUM($H38:J38)</f>
        <v>507.14811207939999</v>
      </c>
      <c r="Y38" s="86">
        <v>725.79965440012688</v>
      </c>
      <c r="Z38" s="86">
        <f>SUM($L38:L38)</f>
        <v>188.52804266059994</v>
      </c>
      <c r="AA38" s="86">
        <f>SUM($L38:M38)</f>
        <v>473.57671051290004</v>
      </c>
      <c r="AB38" s="86">
        <f>SUM($L38:N38)</f>
        <v>775.30405464729961</v>
      </c>
      <c r="AC38" s="86">
        <f>SUM($L38:O38)</f>
        <v>1092.3014190801</v>
      </c>
      <c r="AD38" s="86">
        <f>SUM($P38:P38)</f>
        <v>236.30965580770012</v>
      </c>
      <c r="AE38" s="86">
        <f>SUM($P38:Q38)</f>
        <v>595.83170752490014</v>
      </c>
    </row>
    <row r="39" spans="2:35" s="83" customFormat="1" outlineLevel="2" x14ac:dyDescent="0.25">
      <c r="D39" s="90" t="s">
        <v>229</v>
      </c>
      <c r="E39" s="92" t="s">
        <v>309</v>
      </c>
      <c r="H39" s="86">
        <v>5.4379053227000007</v>
      </c>
      <c r="I39" s="86">
        <v>6.946986395699998</v>
      </c>
      <c r="J39" s="86">
        <v>7.1094192220000005</v>
      </c>
      <c r="K39" s="86">
        <v>7.7325418578000029</v>
      </c>
      <c r="L39" s="86">
        <v>8.1811716842999989</v>
      </c>
      <c r="M39" s="86">
        <v>10.345157883700001</v>
      </c>
      <c r="N39" s="86">
        <v>11.574108093700001</v>
      </c>
      <c r="O39" s="86">
        <v>10.327925864700003</v>
      </c>
      <c r="P39" s="86">
        <v>11.4279489626</v>
      </c>
      <c r="Q39" s="86">
        <v>13.441868103000001</v>
      </c>
      <c r="T39" s="86">
        <v>39.97802815775583</v>
      </c>
      <c r="U39" s="86">
        <v>28.217567994588023</v>
      </c>
      <c r="V39" s="86">
        <f>SUM($H39:H39)</f>
        <v>5.4379053227000007</v>
      </c>
      <c r="W39" s="86">
        <f>SUM($H39:I39)</f>
        <v>12.384891718399999</v>
      </c>
      <c r="X39" s="86">
        <f>SUM($H39:J39)</f>
        <v>19.494310940399998</v>
      </c>
      <c r="Y39" s="86">
        <v>27.226852798200003</v>
      </c>
      <c r="Z39" s="86">
        <f>SUM($L39:L39)</f>
        <v>8.1811716842999989</v>
      </c>
      <c r="AA39" s="86">
        <f>SUM($L39:M39)</f>
        <v>18.526329568000001</v>
      </c>
      <c r="AB39" s="86">
        <f>SUM($L39:N39)</f>
        <v>30.100437661700003</v>
      </c>
      <c r="AC39" s="86">
        <f>SUM($L39:O39)</f>
        <v>40.428363526400005</v>
      </c>
      <c r="AD39" s="86">
        <f>SUM($P39:P39)</f>
        <v>11.4279489626</v>
      </c>
      <c r="AE39" s="86">
        <f>SUM($P39:Q39)</f>
        <v>24.869817065600003</v>
      </c>
    </row>
    <row r="40" spans="2:35" s="83" customFormat="1" outlineLevel="2" x14ac:dyDescent="0.25">
      <c r="D40" s="90" t="s">
        <v>230</v>
      </c>
      <c r="E40" s="92" t="s">
        <v>309</v>
      </c>
      <c r="H40" s="86">
        <v>8.6541108645000016</v>
      </c>
      <c r="I40" s="86">
        <v>7.2276143374000021</v>
      </c>
      <c r="J40" s="86">
        <v>5.5006126892999889</v>
      </c>
      <c r="K40" s="86">
        <v>11.362054076000019</v>
      </c>
      <c r="L40" s="86">
        <v>8.2469725624999999</v>
      </c>
      <c r="M40" s="86">
        <v>5.8328640111000007</v>
      </c>
      <c r="N40" s="86">
        <v>9.2198271523999917</v>
      </c>
      <c r="O40" s="86">
        <v>15.232511700900002</v>
      </c>
      <c r="P40" s="86">
        <v>19.050138134799997</v>
      </c>
      <c r="Q40" s="86">
        <v>27.610801624300006</v>
      </c>
      <c r="T40" s="86">
        <v>12.626374001087179</v>
      </c>
      <c r="U40" s="86">
        <v>9.0193493100970077</v>
      </c>
      <c r="V40" s="86">
        <f>SUM($H40:H40)</f>
        <v>8.6541108645000016</v>
      </c>
      <c r="W40" s="86">
        <f>SUM($H40:I40)</f>
        <v>15.881725201900004</v>
      </c>
      <c r="X40" s="86">
        <f>SUM($H40:J40)</f>
        <v>21.382337891199992</v>
      </c>
      <c r="Y40" s="86">
        <v>32.744391967200009</v>
      </c>
      <c r="Z40" s="86">
        <f>SUM($L40:L40)</f>
        <v>8.2469725624999999</v>
      </c>
      <c r="AA40" s="86">
        <f>SUM($L40:M40)</f>
        <v>14.079836573600002</v>
      </c>
      <c r="AB40" s="86">
        <f>SUM($L40:N40)</f>
        <v>23.299663725999991</v>
      </c>
      <c r="AC40" s="86">
        <f>SUM($L40:O40)</f>
        <v>38.532175426899997</v>
      </c>
      <c r="AD40" s="86">
        <f>SUM($P40:P40)</f>
        <v>19.050138134799997</v>
      </c>
      <c r="AE40" s="86">
        <f>SUM($P40:Q40)</f>
        <v>46.660939759100003</v>
      </c>
    </row>
    <row r="41" spans="2:35" s="83" customFormat="1" outlineLevel="2" x14ac:dyDescent="0.25">
      <c r="D41" s="90" t="s">
        <v>231</v>
      </c>
      <c r="E41" s="92" t="s">
        <v>309</v>
      </c>
      <c r="H41" s="86">
        <v>12.565667326199998</v>
      </c>
      <c r="I41" s="86">
        <v>15.764697227600003</v>
      </c>
      <c r="J41" s="86">
        <v>17.297658441599992</v>
      </c>
      <c r="K41" s="86">
        <v>16.868085724200007</v>
      </c>
      <c r="L41" s="86">
        <v>16.6487983307</v>
      </c>
      <c r="M41" s="86">
        <v>20.266056004300012</v>
      </c>
      <c r="N41" s="86">
        <v>21.704489429099993</v>
      </c>
      <c r="O41" s="86">
        <v>22.309929607900006</v>
      </c>
      <c r="P41" s="86">
        <v>22.2355471897</v>
      </c>
      <c r="Q41" s="86">
        <v>20.839792120600006</v>
      </c>
      <c r="T41" s="86">
        <v>107.38964686569969</v>
      </c>
      <c r="U41" s="86">
        <v>59.074182320661194</v>
      </c>
      <c r="V41" s="86">
        <f>SUM($H41:H41)</f>
        <v>12.565667326199998</v>
      </c>
      <c r="W41" s="86">
        <f>SUM($H41:I41)</f>
        <v>28.330364553800003</v>
      </c>
      <c r="X41" s="86">
        <f>SUM($H41:J41)</f>
        <v>45.628022995399995</v>
      </c>
      <c r="Y41" s="86">
        <v>62.496108719600002</v>
      </c>
      <c r="Z41" s="86">
        <f>SUM($L41:L41)</f>
        <v>16.6487983307</v>
      </c>
      <c r="AA41" s="86">
        <f>SUM($L41:M41)</f>
        <v>36.914854335000015</v>
      </c>
      <c r="AB41" s="86">
        <f>SUM($L41:N41)</f>
        <v>58.619343764100009</v>
      </c>
      <c r="AC41" s="86">
        <f>SUM($L41:O41)</f>
        <v>80.929273372000011</v>
      </c>
      <c r="AD41" s="86">
        <f>SUM($P41:P41)</f>
        <v>22.2355471897</v>
      </c>
      <c r="AE41" s="86">
        <f>SUM($P41:Q41)</f>
        <v>43.075339310300009</v>
      </c>
    </row>
    <row r="42" spans="2:35" s="83" customFormat="1" outlineLevel="2" x14ac:dyDescent="0.25">
      <c r="D42" s="90" t="s">
        <v>232</v>
      </c>
      <c r="E42" s="92" t="s">
        <v>309</v>
      </c>
      <c r="H42" s="86">
        <v>2.4073193073000003</v>
      </c>
      <c r="I42" s="86">
        <v>2.2633231790999999</v>
      </c>
      <c r="J42" s="86">
        <v>2.1590695742999997</v>
      </c>
      <c r="K42" s="86">
        <v>3.0431359436000003</v>
      </c>
      <c r="L42" s="86">
        <v>3.0792299609999998</v>
      </c>
      <c r="M42" s="86">
        <v>2.6803610050000009</v>
      </c>
      <c r="N42" s="86">
        <v>2.5822040666999992</v>
      </c>
      <c r="O42" s="86">
        <v>2.7699077565000008</v>
      </c>
      <c r="P42" s="86">
        <v>3.0966407149000004</v>
      </c>
      <c r="Q42" s="86">
        <v>2.6709119880999994</v>
      </c>
      <c r="T42" s="86">
        <v>20.463188417265982</v>
      </c>
      <c r="U42" s="86">
        <v>12.22359726468016</v>
      </c>
      <c r="V42" s="86">
        <f>SUM($H42:H42)</f>
        <v>2.4073193073000003</v>
      </c>
      <c r="W42" s="86">
        <f>SUM($H42:I42)</f>
        <v>4.6706424864000002</v>
      </c>
      <c r="X42" s="86">
        <f>SUM($H42:J42)</f>
        <v>6.8297120607000004</v>
      </c>
      <c r="Y42" s="86">
        <v>9.8728480042999998</v>
      </c>
      <c r="Z42" s="86">
        <f>SUM($L42:L42)</f>
        <v>3.0792299609999998</v>
      </c>
      <c r="AA42" s="86">
        <f>SUM($L42:M42)</f>
        <v>5.7595909660000011</v>
      </c>
      <c r="AB42" s="86">
        <f>SUM($L42:N42)</f>
        <v>8.3417950327000003</v>
      </c>
      <c r="AC42" s="86">
        <f>SUM($L42:O42)</f>
        <v>11.111702789200001</v>
      </c>
      <c r="AD42" s="86">
        <f>SUM($P42:P42)</f>
        <v>3.0966407149000004</v>
      </c>
      <c r="AE42" s="86">
        <f>SUM($P42:Q42)</f>
        <v>5.7675527029999998</v>
      </c>
    </row>
    <row r="43" spans="2:35" s="83" customFormat="1" outlineLevel="2" x14ac:dyDescent="0.25">
      <c r="D43" s="90" t="s">
        <v>233</v>
      </c>
      <c r="E43" s="92" t="s">
        <v>309</v>
      </c>
      <c r="H43" s="86">
        <v>2.5798990930999999</v>
      </c>
      <c r="I43" s="86">
        <v>3.9264301158000006</v>
      </c>
      <c r="J43" s="86">
        <v>4.0202591215999997</v>
      </c>
      <c r="K43" s="86">
        <v>3.9429641169999976</v>
      </c>
      <c r="L43" s="86">
        <v>3.3086145079999998</v>
      </c>
      <c r="M43" s="86">
        <v>4.4205053438999995</v>
      </c>
      <c r="N43" s="86">
        <v>4.5193371846000012</v>
      </c>
      <c r="O43" s="86">
        <v>4.9801468213000009</v>
      </c>
      <c r="P43" s="86">
        <v>3.745334379</v>
      </c>
      <c r="Q43" s="86">
        <v>4.1626462536000002</v>
      </c>
      <c r="T43" s="86">
        <v>26.743564372672267</v>
      </c>
      <c r="U43" s="86">
        <v>16.684330207729452</v>
      </c>
      <c r="V43" s="86">
        <f>SUM($H43:H43)</f>
        <v>2.5798990930999999</v>
      </c>
      <c r="W43" s="86">
        <f>SUM($H43:I43)</f>
        <v>6.5063292089000004</v>
      </c>
      <c r="X43" s="86">
        <f>SUM($H43:J43)</f>
        <v>10.526588330500001</v>
      </c>
      <c r="Y43" s="86">
        <v>14.469552447499998</v>
      </c>
      <c r="Z43" s="86">
        <f>SUM($L43:L43)</f>
        <v>3.3086145079999998</v>
      </c>
      <c r="AA43" s="86">
        <f>SUM($L43:M43)</f>
        <v>7.7291198518999993</v>
      </c>
      <c r="AB43" s="86">
        <f>SUM($L43:N43)</f>
        <v>12.2484570365</v>
      </c>
      <c r="AC43" s="86">
        <f>SUM($L43:O43)</f>
        <v>17.2286038578</v>
      </c>
      <c r="AD43" s="86">
        <f>SUM($P43:P43)</f>
        <v>3.745334379</v>
      </c>
      <c r="AE43" s="86">
        <f>SUM($P43:Q43)</f>
        <v>7.9079806326000002</v>
      </c>
    </row>
    <row r="44" spans="2:35" s="83" customFormat="1" outlineLevel="2" x14ac:dyDescent="0.25">
      <c r="D44" s="90" t="s">
        <v>234</v>
      </c>
      <c r="E44" s="92" t="s">
        <v>309</v>
      </c>
      <c r="H44" s="86">
        <v>14.943677385599996</v>
      </c>
      <c r="I44" s="86">
        <v>19.033440065099992</v>
      </c>
      <c r="J44" s="86">
        <v>19.110562207300013</v>
      </c>
      <c r="K44" s="86">
        <v>20.25170709959999</v>
      </c>
      <c r="L44" s="86">
        <v>20.823538615299995</v>
      </c>
      <c r="M44" s="86">
        <v>23.348273832600007</v>
      </c>
      <c r="N44" s="86">
        <v>22.888795011999996</v>
      </c>
      <c r="O44" s="86">
        <v>24.058992911400011</v>
      </c>
      <c r="P44" s="86">
        <v>24.3784818703</v>
      </c>
      <c r="Q44" s="86">
        <v>24.596168351499998</v>
      </c>
      <c r="T44" s="86">
        <v>132.13545435243333</v>
      </c>
      <c r="U44" s="86">
        <v>82.188129537447509</v>
      </c>
      <c r="V44" s="86">
        <f>SUM($H44:H44)</f>
        <v>14.943677385599996</v>
      </c>
      <c r="W44" s="86">
        <f>SUM($H44:I44)</f>
        <v>33.977117450699986</v>
      </c>
      <c r="X44" s="86">
        <f>SUM($H44:J44)</f>
        <v>53.087679657999999</v>
      </c>
      <c r="Y44" s="86">
        <v>73.339386757599996</v>
      </c>
      <c r="Z44" s="86">
        <f>SUM($L44:L44)</f>
        <v>20.823538615299995</v>
      </c>
      <c r="AA44" s="86">
        <f>SUM($L44:M44)</f>
        <v>44.171812447900002</v>
      </c>
      <c r="AB44" s="86">
        <f>SUM($L44:N44)</f>
        <v>67.060607459899998</v>
      </c>
      <c r="AC44" s="86">
        <f>SUM($L44:O44)</f>
        <v>91.11960037130001</v>
      </c>
      <c r="AD44" s="86">
        <f>SUM($P44:P44)</f>
        <v>24.3784818703</v>
      </c>
      <c r="AE44" s="86">
        <f>SUM($P44:Q44)</f>
        <v>48.974650221799997</v>
      </c>
    </row>
    <row r="45" spans="2:35" s="83" customFormat="1" outlineLevel="2" x14ac:dyDescent="0.25">
      <c r="D45" s="90" t="s">
        <v>235</v>
      </c>
      <c r="E45" s="92" t="s">
        <v>309</v>
      </c>
      <c r="H45" s="86">
        <v>12.898972808826212</v>
      </c>
      <c r="I45" s="86">
        <v>-20.131844524905688</v>
      </c>
      <c r="J45" s="86">
        <v>59.746116347700521</v>
      </c>
      <c r="K45" s="86">
        <v>6.983115680174877</v>
      </c>
      <c r="L45" s="86">
        <v>-39.169326381272711</v>
      </c>
      <c r="M45" s="86">
        <v>85.260329854368692</v>
      </c>
      <c r="N45" s="86">
        <v>-30.178954861428828</v>
      </c>
      <c r="O45" s="86">
        <v>60.869591054957233</v>
      </c>
      <c r="P45" s="86">
        <v>34.271312734451591</v>
      </c>
      <c r="Q45" s="86">
        <v>-65.463093567943773</v>
      </c>
      <c r="T45" s="86">
        <f>130.123727673746-2</f>
        <v>128.123727673746</v>
      </c>
      <c r="U45" s="86">
        <v>68.770171050766194</v>
      </c>
      <c r="V45" s="86">
        <f>SUM($H45:H45)</f>
        <v>12.898972808826212</v>
      </c>
      <c r="W45" s="86">
        <f>SUM($H45:I45)</f>
        <v>-7.232871716079476</v>
      </c>
      <c r="X45" s="86">
        <f>SUM($H45:J45)</f>
        <v>52.513244631621049</v>
      </c>
      <c r="Y45" s="86">
        <v>59.486609662573066</v>
      </c>
      <c r="Z45" s="86">
        <f>SUM($L45:L45)</f>
        <v>-39.169326381272711</v>
      </c>
      <c r="AA45" s="86">
        <f>SUM($L45:M45)</f>
        <v>46.091003473095981</v>
      </c>
      <c r="AB45" s="86">
        <f>SUM($L45:N45)</f>
        <v>15.912048611667153</v>
      </c>
      <c r="AC45" s="86">
        <f>SUM($L45:O45)</f>
        <v>76.781639666624386</v>
      </c>
      <c r="AD45" s="86">
        <f>SUM($P45:P45)</f>
        <v>34.271312734451591</v>
      </c>
      <c r="AE45" s="86">
        <f>SUM($P45:Q45)</f>
        <v>-31.191780833492182</v>
      </c>
    </row>
    <row r="46" spans="2:35" s="83" customFormat="1" outlineLevel="2" x14ac:dyDescent="0.25">
      <c r="D46" s="90" t="s">
        <v>236</v>
      </c>
      <c r="E46" s="92" t="s">
        <v>309</v>
      </c>
      <c r="H46" s="86">
        <v>9.5766074850000003</v>
      </c>
      <c r="I46" s="86">
        <v>11.143438612799994</v>
      </c>
      <c r="J46" s="86">
        <v>11.743307561700007</v>
      </c>
      <c r="K46" s="86">
        <v>12.359274319599997</v>
      </c>
      <c r="L46" s="86">
        <v>16.843717996800002</v>
      </c>
      <c r="M46" s="86">
        <v>17.330341807999993</v>
      </c>
      <c r="N46" s="86">
        <v>18.171339478000018</v>
      </c>
      <c r="O46" s="86">
        <v>17.547195823799985</v>
      </c>
      <c r="P46" s="86">
        <v>14.109682933300002</v>
      </c>
      <c r="Q46" s="86">
        <v>16.362981331199997</v>
      </c>
      <c r="T46" s="86">
        <v>106.60119923304458</v>
      </c>
      <c r="U46" s="86">
        <v>63.177862179023521</v>
      </c>
      <c r="V46" s="86">
        <f>SUM($H46:H46)</f>
        <v>9.5766074850000003</v>
      </c>
      <c r="W46" s="86">
        <f>SUM($H46:I46)</f>
        <v>20.720046097799994</v>
      </c>
      <c r="X46" s="86">
        <f>SUM($H46:J46)</f>
        <v>32.463353659500001</v>
      </c>
      <c r="Y46" s="86">
        <v>44.822627979099998</v>
      </c>
      <c r="Z46" s="86">
        <f>SUM($L46:L46)</f>
        <v>16.843717996800002</v>
      </c>
      <c r="AA46" s="86">
        <f>SUM($L46:M46)</f>
        <v>34.174059804799995</v>
      </c>
      <c r="AB46" s="86">
        <f>SUM($L46:N46)</f>
        <v>52.345399282800017</v>
      </c>
      <c r="AC46" s="86">
        <f>SUM($L46:O46)</f>
        <v>69.892595106599998</v>
      </c>
      <c r="AD46" s="86">
        <f>SUM($P46:P46)</f>
        <v>14.109682933300002</v>
      </c>
      <c r="AE46" s="86">
        <f>SUM($P46:Q46)</f>
        <v>30.472664264499997</v>
      </c>
    </row>
    <row r="47" spans="2:35" s="83" customFormat="1" ht="5.0999999999999996" customHeight="1" outlineLevel="1" x14ac:dyDescent="0.25">
      <c r="H47" s="86"/>
      <c r="I47" s="86"/>
      <c r="J47" s="86"/>
      <c r="K47" s="86"/>
      <c r="L47" s="86"/>
      <c r="M47" s="86"/>
      <c r="N47" s="86"/>
      <c r="O47" s="86"/>
      <c r="P47" s="86"/>
      <c r="Q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</row>
    <row r="48" spans="2:35" s="83" customFormat="1" outlineLevel="1" x14ac:dyDescent="0.25">
      <c r="B48" s="63"/>
      <c r="C48" s="81" t="s">
        <v>237</v>
      </c>
      <c r="D48" s="82"/>
      <c r="E48" s="95" t="s">
        <v>309</v>
      </c>
      <c r="F48" s="82"/>
      <c r="G48" s="82"/>
      <c r="H48" s="95">
        <v>12</v>
      </c>
      <c r="I48" s="95">
        <v>85</v>
      </c>
      <c r="J48" s="95">
        <v>80</v>
      </c>
      <c r="K48" s="95">
        <v>65</v>
      </c>
      <c r="L48" s="95">
        <v>39</v>
      </c>
      <c r="M48" s="95">
        <v>49</v>
      </c>
      <c r="N48" s="95">
        <v>97</v>
      </c>
      <c r="O48" s="95">
        <v>87</v>
      </c>
      <c r="P48" s="95">
        <v>90</v>
      </c>
      <c r="Q48" s="95">
        <v>86</v>
      </c>
      <c r="R48" s="82"/>
      <c r="S48" s="82"/>
      <c r="T48" s="95">
        <v>236.2</v>
      </c>
      <c r="U48" s="95">
        <v>126</v>
      </c>
      <c r="V48" s="95">
        <f>SUM($H48:H48)</f>
        <v>12</v>
      </c>
      <c r="W48" s="95">
        <f>SUM($H48:I48)</f>
        <v>97</v>
      </c>
      <c r="X48" s="95">
        <f>SUM($H48:J48)</f>
        <v>177</v>
      </c>
      <c r="Y48" s="95">
        <f>SUM($H48:K48)</f>
        <v>242</v>
      </c>
      <c r="Z48" s="95">
        <f>SUM($L48:L48)</f>
        <v>39</v>
      </c>
      <c r="AA48" s="95">
        <f>SUM($L48:M48)</f>
        <v>88</v>
      </c>
      <c r="AB48" s="95">
        <f>SUM($L48:N48)</f>
        <v>185</v>
      </c>
      <c r="AC48" s="95">
        <f>SUM($L48:O48)</f>
        <v>272</v>
      </c>
      <c r="AD48" s="95">
        <f>SUM($P48:P48)</f>
        <v>90</v>
      </c>
      <c r="AE48" s="95">
        <f>SUM($P48:Q48)</f>
        <v>176</v>
      </c>
      <c r="AG48" s="63"/>
      <c r="AH48" s="63"/>
      <c r="AI48" s="63"/>
    </row>
    <row r="49" spans="2:35" s="83" customFormat="1" ht="5.0999999999999996" customHeight="1" outlineLevel="1" x14ac:dyDescent="0.25">
      <c r="H49" s="86"/>
      <c r="I49" s="86"/>
      <c r="J49" s="86"/>
      <c r="K49" s="86"/>
      <c r="L49" s="86"/>
      <c r="M49" s="86"/>
      <c r="N49" s="86"/>
      <c r="O49" s="86"/>
      <c r="P49" s="86"/>
      <c r="Q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</row>
    <row r="50" spans="2:35" s="83" customFormat="1" outlineLevel="1" x14ac:dyDescent="0.25">
      <c r="B50" s="63"/>
      <c r="C50" s="81" t="s">
        <v>238</v>
      </c>
      <c r="D50" s="82"/>
      <c r="E50" s="95" t="s">
        <v>309</v>
      </c>
      <c r="F50" s="82"/>
      <c r="G50" s="82"/>
      <c r="H50" s="95">
        <v>-15</v>
      </c>
      <c r="I50" s="95">
        <v>44</v>
      </c>
      <c r="J50" s="95">
        <v>35</v>
      </c>
      <c r="K50" s="95">
        <v>27</v>
      </c>
      <c r="L50" s="95">
        <v>1</v>
      </c>
      <c r="M50" s="95">
        <v>-6</v>
      </c>
      <c r="N50" s="95">
        <v>49</v>
      </c>
      <c r="O50" s="95">
        <v>33</v>
      </c>
      <c r="P50" s="95">
        <v>44</v>
      </c>
      <c r="Q50" s="95">
        <v>36</v>
      </c>
      <c r="R50" s="81"/>
      <c r="S50" s="81"/>
      <c r="T50" s="95">
        <v>243.4</v>
      </c>
      <c r="U50" s="95">
        <v>-15.999999999999998</v>
      </c>
      <c r="V50" s="95">
        <f>SUM($H50:H50)</f>
        <v>-15</v>
      </c>
      <c r="W50" s="95">
        <f>SUM($H50:I50)</f>
        <v>29</v>
      </c>
      <c r="X50" s="95">
        <f>SUM($H50:J50)</f>
        <v>64</v>
      </c>
      <c r="Y50" s="95">
        <f>SUM($H50:K50)</f>
        <v>91</v>
      </c>
      <c r="Z50" s="95">
        <f>SUM($L50:L50)</f>
        <v>1</v>
      </c>
      <c r="AA50" s="95">
        <f>SUM($L50:M50)</f>
        <v>-5</v>
      </c>
      <c r="AB50" s="95">
        <f>SUM($L50:N50)</f>
        <v>44</v>
      </c>
      <c r="AC50" s="95">
        <f>SUM($L50:O50)</f>
        <v>77</v>
      </c>
      <c r="AD50" s="95">
        <f>SUM($P50:P50)</f>
        <v>44</v>
      </c>
      <c r="AE50" s="95">
        <f>SUM($P50:Q50)</f>
        <v>80</v>
      </c>
      <c r="AG50" s="63"/>
      <c r="AH50" s="63"/>
      <c r="AI50" s="63"/>
    </row>
    <row r="51" spans="2:35" s="83" customFormat="1" ht="5.0999999999999996" customHeight="1" outlineLevel="1" x14ac:dyDescent="0.25">
      <c r="H51" s="86"/>
      <c r="I51" s="86"/>
      <c r="J51" s="86"/>
      <c r="K51" s="86"/>
      <c r="L51" s="86"/>
      <c r="M51" s="86"/>
      <c r="N51" s="86"/>
      <c r="O51" s="86"/>
      <c r="P51" s="86"/>
      <c r="Q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</row>
    <row r="52" spans="2:35" s="83" customFormat="1" outlineLevel="1" x14ac:dyDescent="0.25">
      <c r="B52" s="63"/>
      <c r="C52" s="81" t="s">
        <v>27</v>
      </c>
      <c r="D52" s="82"/>
      <c r="E52" s="95" t="s">
        <v>309</v>
      </c>
      <c r="F52" s="82"/>
      <c r="G52" s="82"/>
      <c r="H52" s="95">
        <v>-5</v>
      </c>
      <c r="I52" s="95">
        <v>56</v>
      </c>
      <c r="J52" s="95">
        <v>47</v>
      </c>
      <c r="K52" s="95">
        <v>40</v>
      </c>
      <c r="L52" s="95">
        <v>19</v>
      </c>
      <c r="M52" s="95">
        <v>13</v>
      </c>
      <c r="N52" s="95">
        <v>68</v>
      </c>
      <c r="O52" s="95">
        <v>52</v>
      </c>
      <c r="P52" s="95">
        <v>61</v>
      </c>
      <c r="Q52" s="95">
        <v>52</v>
      </c>
      <c r="R52" s="81"/>
      <c r="S52" s="81"/>
      <c r="T52" s="95">
        <v>153.29999999999998</v>
      </c>
      <c r="U52" s="95">
        <v>49.000000000000007</v>
      </c>
      <c r="V52" s="95">
        <f>SUM($H52:H52)</f>
        <v>-5</v>
      </c>
      <c r="W52" s="95">
        <f>SUM($H52:I52)</f>
        <v>51</v>
      </c>
      <c r="X52" s="95">
        <f>SUM($H52:J52)</f>
        <v>98</v>
      </c>
      <c r="Y52" s="95">
        <f>SUM($H52:K52)</f>
        <v>138</v>
      </c>
      <c r="Z52" s="95">
        <f>SUM($L52:L52)</f>
        <v>19</v>
      </c>
      <c r="AA52" s="95">
        <f>SUM($L52:M52)</f>
        <v>32</v>
      </c>
      <c r="AB52" s="95">
        <f>SUM($L52:N52)</f>
        <v>100</v>
      </c>
      <c r="AC52" s="95">
        <f>SUM($L52:O52)</f>
        <v>152</v>
      </c>
      <c r="AD52" s="95">
        <f>SUM($P52:P52)</f>
        <v>61</v>
      </c>
      <c r="AE52" s="95">
        <f>SUM($P52:Q52)</f>
        <v>113</v>
      </c>
      <c r="AG52" s="63"/>
      <c r="AH52" s="63"/>
      <c r="AI52" s="63"/>
    </row>
    <row r="53" spans="2:35" s="83" customFormat="1" ht="5.0999999999999996" customHeight="1" outlineLevel="1" x14ac:dyDescent="0.25">
      <c r="H53" s="86"/>
      <c r="I53" s="86"/>
      <c r="J53" s="86"/>
      <c r="K53" s="86"/>
      <c r="L53" s="86"/>
      <c r="M53" s="86"/>
      <c r="N53" s="86"/>
      <c r="O53" s="86"/>
      <c r="P53" s="86"/>
      <c r="Q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</row>
    <row r="54" spans="2:35" s="83" customFormat="1" outlineLevel="1" x14ac:dyDescent="0.25">
      <c r="B54" s="63"/>
      <c r="C54" s="81" t="s">
        <v>239</v>
      </c>
      <c r="D54" s="82"/>
      <c r="E54" s="95" t="s">
        <v>309</v>
      </c>
      <c r="F54" s="82"/>
      <c r="G54" s="82"/>
      <c r="H54" s="95">
        <v>-8</v>
      </c>
      <c r="I54" s="95">
        <v>40</v>
      </c>
      <c r="J54" s="95">
        <v>26</v>
      </c>
      <c r="K54" s="95">
        <v>31</v>
      </c>
      <c r="L54" s="95">
        <v>-6</v>
      </c>
      <c r="M54" s="95">
        <v>-5</v>
      </c>
      <c r="N54" s="95">
        <v>41</v>
      </c>
      <c r="O54" s="95">
        <v>26</v>
      </c>
      <c r="P54" s="95">
        <v>31</v>
      </c>
      <c r="Q54" s="95">
        <v>55</v>
      </c>
      <c r="R54" s="81"/>
      <c r="S54" s="81"/>
      <c r="T54" s="95">
        <v>-96</v>
      </c>
      <c r="U54" s="95">
        <v>-93</v>
      </c>
      <c r="V54" s="95">
        <f>SUM($H54:H54)</f>
        <v>-8</v>
      </c>
      <c r="W54" s="95">
        <f>SUM($H54:I54)</f>
        <v>32</v>
      </c>
      <c r="X54" s="95">
        <f>SUM($H54:J54)</f>
        <v>58</v>
      </c>
      <c r="Y54" s="95">
        <f>SUM($H54:K54)</f>
        <v>89</v>
      </c>
      <c r="Z54" s="95">
        <f>SUM($L54:L54)</f>
        <v>-6</v>
      </c>
      <c r="AA54" s="95">
        <f>SUM($L54:M54)</f>
        <v>-11</v>
      </c>
      <c r="AB54" s="95">
        <f>SUM($L54:N54)</f>
        <v>30</v>
      </c>
      <c r="AC54" s="95">
        <f>SUM($L54:O54)</f>
        <v>56</v>
      </c>
      <c r="AD54" s="95">
        <f>SUM($P54:P54)</f>
        <v>31</v>
      </c>
      <c r="AE54" s="95">
        <f>SUM($P54:Q54)</f>
        <v>86</v>
      </c>
      <c r="AG54" s="63"/>
      <c r="AH54" s="63"/>
      <c r="AI54" s="63"/>
    </row>
    <row r="55" spans="2:35" s="83" customFormat="1" ht="5.0999999999999996" customHeight="1" outlineLevel="1" x14ac:dyDescent="0.25">
      <c r="H55" s="86"/>
      <c r="I55" s="86"/>
      <c r="J55" s="86"/>
      <c r="K55" s="86"/>
      <c r="L55" s="86"/>
      <c r="M55" s="86"/>
      <c r="N55" s="86"/>
      <c r="O55" s="86"/>
      <c r="P55" s="86"/>
      <c r="Q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</row>
    <row r="56" spans="2:35" s="83" customFormat="1" outlineLevel="1" x14ac:dyDescent="0.25">
      <c r="C56" s="91" t="s">
        <v>240</v>
      </c>
      <c r="D56" s="91"/>
      <c r="E56" s="92" t="s">
        <v>309</v>
      </c>
      <c r="F56" s="91"/>
      <c r="G56" s="91"/>
      <c r="H56" s="92">
        <v>-10</v>
      </c>
      <c r="I56" s="92">
        <v>-12</v>
      </c>
      <c r="J56" s="92">
        <v>-12</v>
      </c>
      <c r="K56" s="92">
        <v>-13</v>
      </c>
      <c r="L56" s="92">
        <v>-18</v>
      </c>
      <c r="M56" s="92">
        <v>-19</v>
      </c>
      <c r="N56" s="92">
        <v>-19</v>
      </c>
      <c r="O56" s="92">
        <v>-19</v>
      </c>
      <c r="P56" s="92">
        <v>-17</v>
      </c>
      <c r="Q56" s="92">
        <v>-16</v>
      </c>
      <c r="R56" s="91"/>
      <c r="S56" s="91"/>
      <c r="T56" s="92">
        <v>-106.5</v>
      </c>
      <c r="U56" s="92">
        <v>-65</v>
      </c>
      <c r="V56" s="92">
        <f>SUM($H56:H56)</f>
        <v>-10</v>
      </c>
      <c r="W56" s="92">
        <f>SUM($H56:I56)</f>
        <v>-22</v>
      </c>
      <c r="X56" s="92">
        <f>SUM($H56:J56)</f>
        <v>-34</v>
      </c>
      <c r="Y56" s="92">
        <f>SUM($H56:K56)</f>
        <v>-47</v>
      </c>
      <c r="Z56" s="92">
        <f>SUM($L56:L56)</f>
        <v>-18</v>
      </c>
      <c r="AA56" s="92">
        <f>SUM($L56:M56)</f>
        <v>-37</v>
      </c>
      <c r="AB56" s="92">
        <f>SUM($L56:N56)</f>
        <v>-56</v>
      </c>
      <c r="AC56" s="92">
        <f>SUM($L56:O56)</f>
        <v>-75</v>
      </c>
      <c r="AD56" s="92">
        <f>SUM($P56:P56)</f>
        <v>-17</v>
      </c>
      <c r="AE56" s="92">
        <f>SUM($P56:Q56)</f>
        <v>-33</v>
      </c>
    </row>
    <row r="57" spans="2:35" s="83" customFormat="1" ht="5.0999999999999996" customHeight="1" x14ac:dyDescent="0.25">
      <c r="H57" s="86"/>
      <c r="I57" s="86"/>
      <c r="J57" s="86"/>
      <c r="K57" s="86"/>
      <c r="L57" s="86"/>
      <c r="M57" s="86"/>
      <c r="N57" s="86"/>
      <c r="O57" s="86"/>
      <c r="P57" s="86"/>
      <c r="Q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</row>
    <row r="58" spans="2:35" s="83" customFormat="1" ht="12" customHeight="1" x14ac:dyDescent="0.25">
      <c r="B58" s="113" t="s">
        <v>247</v>
      </c>
      <c r="C58" s="76"/>
      <c r="D58" s="76"/>
      <c r="E58" s="76"/>
      <c r="F58" s="76"/>
      <c r="G58" s="76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6"/>
      <c r="S58" s="76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G58" s="63"/>
      <c r="AH58" s="63"/>
      <c r="AI58" s="63"/>
    </row>
    <row r="59" spans="2:35" s="83" customFormat="1" ht="5.0999999999999996" customHeight="1" outlineLevel="1" x14ac:dyDescent="0.25">
      <c r="H59" s="86"/>
      <c r="I59" s="86"/>
      <c r="J59" s="86"/>
      <c r="K59" s="86"/>
      <c r="L59" s="86"/>
      <c r="M59" s="86"/>
      <c r="N59" s="86"/>
      <c r="O59" s="86"/>
      <c r="P59" s="86"/>
      <c r="Q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</row>
    <row r="60" spans="2:35" s="83" customFormat="1" outlineLevel="1" x14ac:dyDescent="0.25">
      <c r="C60" s="93" t="s">
        <v>242</v>
      </c>
      <c r="D60" s="93"/>
      <c r="E60" s="94" t="s">
        <v>308</v>
      </c>
      <c r="F60" s="93"/>
      <c r="G60" s="93"/>
      <c r="H60" s="94">
        <f t="shared" ref="H60:Q60" si="7">H25/H9*1000</f>
        <v>302.46357300362803</v>
      </c>
      <c r="I60" s="94">
        <f t="shared" si="7"/>
        <v>517.73926584477692</v>
      </c>
      <c r="J60" s="94">
        <f t="shared" si="7"/>
        <v>470.80431802197654</v>
      </c>
      <c r="K60" s="94">
        <f t="shared" si="7"/>
        <v>541.17944154973793</v>
      </c>
      <c r="L60" s="94">
        <f t="shared" si="7"/>
        <v>562.28221710533137</v>
      </c>
      <c r="M60" s="94">
        <f t="shared" si="7"/>
        <v>539.99338173418403</v>
      </c>
      <c r="N60" s="94">
        <f t="shared" si="7"/>
        <v>624.50337362393509</v>
      </c>
      <c r="O60" s="94">
        <f t="shared" si="7"/>
        <v>688.61732104906469</v>
      </c>
      <c r="P60" s="94">
        <f t="shared" si="7"/>
        <v>597.10288587405341</v>
      </c>
      <c r="Q60" s="94">
        <f t="shared" si="7"/>
        <v>768.59945803625828</v>
      </c>
      <c r="R60" s="93"/>
      <c r="S60" s="93"/>
      <c r="T60" s="94">
        <f t="shared" ref="T60:AE60" si="8">T25/T9*1000</f>
        <v>687.37338656665918</v>
      </c>
      <c r="U60" s="94">
        <f t="shared" si="8"/>
        <v>484.5996214897192</v>
      </c>
      <c r="V60" s="94">
        <f t="shared" si="8"/>
        <v>302.46357300362803</v>
      </c>
      <c r="W60" s="94">
        <f t="shared" si="8"/>
        <v>411.00554629371476</v>
      </c>
      <c r="X60" s="94">
        <f t="shared" si="8"/>
        <v>435.40551836063332</v>
      </c>
      <c r="Y60" s="94">
        <f t="shared" si="8"/>
        <v>460.95783694256863</v>
      </c>
      <c r="Z60" s="94">
        <f t="shared" si="8"/>
        <v>562.28221710533137</v>
      </c>
      <c r="AA60" s="94">
        <f t="shared" si="8"/>
        <v>547.48074904839075</v>
      </c>
      <c r="AB60" s="94">
        <f t="shared" si="8"/>
        <v>573.93184211690095</v>
      </c>
      <c r="AC60" s="94">
        <f t="shared" si="8"/>
        <v>605.5830399130258</v>
      </c>
      <c r="AD60" s="94">
        <f t="shared" si="8"/>
        <v>597.10288587405341</v>
      </c>
      <c r="AE60" s="94">
        <f t="shared" si="8"/>
        <v>674.84581593273651</v>
      </c>
    </row>
    <row r="61" spans="2:35" s="83" customFormat="1" ht="5.0999999999999996" customHeight="1" outlineLevel="1" x14ac:dyDescent="0.25">
      <c r="H61" s="86"/>
      <c r="I61" s="86"/>
      <c r="J61" s="86"/>
      <c r="K61" s="86"/>
      <c r="L61" s="86"/>
      <c r="M61" s="86"/>
      <c r="N61" s="86"/>
      <c r="O61" s="86"/>
      <c r="P61" s="86"/>
      <c r="Q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</row>
    <row r="62" spans="2:35" s="83" customFormat="1" outlineLevel="1" x14ac:dyDescent="0.25">
      <c r="C62" s="93" t="s">
        <v>243</v>
      </c>
      <c r="D62" s="93"/>
      <c r="E62" s="94" t="s">
        <v>308</v>
      </c>
      <c r="F62" s="93"/>
      <c r="G62" s="93"/>
      <c r="H62" s="94">
        <f t="shared" ref="H62:Q62" si="9">H52/H9*1000</f>
        <v>-8.0016818254928044</v>
      </c>
      <c r="I62" s="94">
        <f t="shared" si="9"/>
        <v>88.125832484217341</v>
      </c>
      <c r="J62" s="94">
        <f t="shared" si="9"/>
        <v>54.102207694456958</v>
      </c>
      <c r="K62" s="94">
        <f t="shared" si="9"/>
        <v>58.984135318772537</v>
      </c>
      <c r="L62" s="94">
        <f t="shared" si="9"/>
        <v>40.163015507523674</v>
      </c>
      <c r="M62" s="94">
        <f t="shared" si="9"/>
        <v>13.900819727810676</v>
      </c>
      <c r="N62" s="94">
        <f t="shared" si="9"/>
        <v>92.317890013972999</v>
      </c>
      <c r="O62" s="94">
        <f t="shared" si="9"/>
        <v>63.602310292275959</v>
      </c>
      <c r="P62" s="94">
        <f t="shared" si="9"/>
        <v>79.181034865907094</v>
      </c>
      <c r="Q62" s="94">
        <f t="shared" si="9"/>
        <v>81.399535270642417</v>
      </c>
      <c r="R62" s="93"/>
      <c r="S62" s="93"/>
      <c r="T62" s="94">
        <f t="shared" ref="T62:AE62" si="10">T52/T9*1000</f>
        <v>58.153609360192512</v>
      </c>
      <c r="U62" s="94">
        <f t="shared" si="10"/>
        <v>20.630218464809943</v>
      </c>
      <c r="V62" s="94">
        <f t="shared" si="10"/>
        <v>-8.0016818254928044</v>
      </c>
      <c r="W62" s="94">
        <f t="shared" si="10"/>
        <v>40.465797028917869</v>
      </c>
      <c r="X62" s="94">
        <f t="shared" si="10"/>
        <v>46.02992534988357</v>
      </c>
      <c r="Y62" s="94">
        <f t="shared" si="10"/>
        <v>49.159336551834983</v>
      </c>
      <c r="Z62" s="94">
        <f t="shared" si="10"/>
        <v>40.163015507523674</v>
      </c>
      <c r="AA62" s="94">
        <f t="shared" si="10"/>
        <v>22.722936406677693</v>
      </c>
      <c r="AB62" s="94">
        <f t="shared" si="10"/>
        <v>46.623220318188544</v>
      </c>
      <c r="AC62" s="94">
        <f t="shared" si="10"/>
        <v>51.309153883377881</v>
      </c>
      <c r="AD62" s="94">
        <f t="shared" si="10"/>
        <v>79.181034865907094</v>
      </c>
      <c r="AE62" s="94">
        <f t="shared" si="10"/>
        <v>80.186726814299917</v>
      </c>
    </row>
    <row r="63" spans="2:35" s="83" customFormat="1" ht="5.0999999999999996" customHeight="1" outlineLevel="1" x14ac:dyDescent="0.25">
      <c r="H63" s="86"/>
      <c r="I63" s="86"/>
      <c r="J63" s="86"/>
      <c r="K63" s="86"/>
      <c r="L63" s="86"/>
      <c r="M63" s="86"/>
      <c r="N63" s="86"/>
      <c r="O63" s="86"/>
      <c r="P63" s="86"/>
      <c r="Q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</row>
    <row r="64" spans="2:35" s="83" customFormat="1" outlineLevel="1" x14ac:dyDescent="0.25">
      <c r="C64" s="93" t="s">
        <v>241</v>
      </c>
      <c r="D64" s="93"/>
      <c r="E64" s="94" t="s">
        <v>309</v>
      </c>
      <c r="F64" s="93"/>
      <c r="G64" s="93"/>
      <c r="H64" s="94" t="s">
        <v>183</v>
      </c>
      <c r="I64" s="94" t="s">
        <v>183</v>
      </c>
      <c r="J64" s="94" t="s">
        <v>183</v>
      </c>
      <c r="K64" s="94" t="s">
        <v>183</v>
      </c>
      <c r="L64" s="94" t="s">
        <v>183</v>
      </c>
      <c r="M64" s="94" t="s">
        <v>183</v>
      </c>
      <c r="N64" s="94" t="s">
        <v>183</v>
      </c>
      <c r="O64" s="94" t="s">
        <v>183</v>
      </c>
      <c r="P64" s="94" t="s">
        <v>183</v>
      </c>
      <c r="Q64" s="94" t="s">
        <v>183</v>
      </c>
      <c r="R64" s="93"/>
      <c r="S64" s="93"/>
      <c r="T64" s="94">
        <v>51.2</v>
      </c>
      <c r="U64" s="94">
        <v>24.9</v>
      </c>
      <c r="V64" s="94" t="s">
        <v>183</v>
      </c>
      <c r="W64" s="94" t="s">
        <v>183</v>
      </c>
      <c r="X64" s="94" t="s">
        <v>183</v>
      </c>
      <c r="Y64" s="94">
        <v>16.2</v>
      </c>
      <c r="Z64" s="94" t="s">
        <v>183</v>
      </c>
      <c r="AA64" s="94" t="s">
        <v>183</v>
      </c>
      <c r="AB64" s="94" t="s">
        <v>183</v>
      </c>
      <c r="AC64" s="94">
        <v>22</v>
      </c>
      <c r="AD64" s="94" t="s">
        <v>183</v>
      </c>
      <c r="AE64" s="94" t="s">
        <v>183</v>
      </c>
    </row>
    <row r="65" spans="2:35" s="83" customFormat="1" ht="5.0999999999999996" customHeight="1" outlineLevel="1" x14ac:dyDescent="0.25">
      <c r="H65" s="86"/>
      <c r="I65" s="86"/>
      <c r="J65" s="86"/>
      <c r="K65" s="86"/>
      <c r="L65" s="86"/>
      <c r="M65" s="86"/>
      <c r="N65" s="86"/>
      <c r="O65" s="86"/>
      <c r="P65" s="86"/>
      <c r="Q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</row>
    <row r="66" spans="2:35" s="83" customFormat="1" outlineLevel="1" x14ac:dyDescent="0.25">
      <c r="C66" s="93" t="s">
        <v>294</v>
      </c>
      <c r="D66" s="93"/>
      <c r="E66" s="93"/>
      <c r="F66" s="93"/>
      <c r="G66" s="93"/>
      <c r="H66" s="108">
        <f t="shared" ref="H66:Q66" si="11">H52/H25</f>
        <v>-2.6455026455026454E-2</v>
      </c>
      <c r="I66" s="108">
        <f t="shared" si="11"/>
        <v>0.1702127659574468</v>
      </c>
      <c r="J66" s="108">
        <f t="shared" si="11"/>
        <v>0.11491442542787286</v>
      </c>
      <c r="K66" s="108">
        <f t="shared" si="11"/>
        <v>0.10899182561307902</v>
      </c>
      <c r="L66" s="108">
        <f t="shared" si="11"/>
        <v>7.1428571428571425E-2</v>
      </c>
      <c r="M66" s="108">
        <f t="shared" si="11"/>
        <v>2.5742574257425741E-2</v>
      </c>
      <c r="N66" s="108">
        <f t="shared" si="11"/>
        <v>0.14782608695652175</v>
      </c>
      <c r="O66" s="108">
        <f t="shared" si="11"/>
        <v>9.236234458259325E-2</v>
      </c>
      <c r="P66" s="108">
        <f t="shared" si="11"/>
        <v>0.13260869565217392</v>
      </c>
      <c r="Q66" s="108">
        <f t="shared" si="11"/>
        <v>0.10590631364562118</v>
      </c>
      <c r="R66" s="93"/>
      <c r="S66" s="93"/>
      <c r="T66" s="108">
        <f t="shared" ref="T66:AE66" si="12">T52/T25</f>
        <v>8.460264900662251E-2</v>
      </c>
      <c r="U66" s="108">
        <f t="shared" si="12"/>
        <v>4.2571676802780199E-2</v>
      </c>
      <c r="V66" s="108">
        <f t="shared" si="12"/>
        <v>-2.6455026455026454E-2</v>
      </c>
      <c r="W66" s="108">
        <f t="shared" si="12"/>
        <v>9.8455598455598453E-2</v>
      </c>
      <c r="X66" s="108">
        <f t="shared" si="12"/>
        <v>0.10571736785329018</v>
      </c>
      <c r="Y66" s="108">
        <f t="shared" si="12"/>
        <v>0.10664605873261206</v>
      </c>
      <c r="Z66" s="108">
        <f t="shared" si="12"/>
        <v>7.1428571428571425E-2</v>
      </c>
      <c r="AA66" s="108">
        <f t="shared" si="12"/>
        <v>4.1504539559014265E-2</v>
      </c>
      <c r="AB66" s="108">
        <f t="shared" si="12"/>
        <v>8.1234768480909825E-2</v>
      </c>
      <c r="AC66" s="108">
        <f t="shared" si="12"/>
        <v>8.4726867335562991E-2</v>
      </c>
      <c r="AD66" s="108">
        <f t="shared" si="12"/>
        <v>0.13260869565217392</v>
      </c>
      <c r="AE66" s="108">
        <f t="shared" si="12"/>
        <v>0.11882229232386961</v>
      </c>
    </row>
    <row r="67" spans="2:35" s="83" customFormat="1" x14ac:dyDescent="0.25">
      <c r="C67" s="85"/>
      <c r="H67" s="86"/>
      <c r="I67" s="86"/>
      <c r="J67" s="86"/>
      <c r="K67" s="86"/>
      <c r="L67" s="86"/>
      <c r="M67" s="86"/>
      <c r="N67" s="86"/>
      <c r="O67" s="86"/>
      <c r="P67" s="86"/>
      <c r="Q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</row>
    <row r="68" spans="2:35" s="83" customFormat="1" x14ac:dyDescent="0.25">
      <c r="D68" s="97"/>
      <c r="E68" s="97"/>
      <c r="F68" s="97"/>
      <c r="G68" s="97"/>
      <c r="H68" s="98"/>
      <c r="I68" s="98"/>
      <c r="J68" s="98"/>
      <c r="K68" s="98"/>
      <c r="L68" s="98"/>
      <c r="M68" s="98"/>
      <c r="N68" s="98"/>
      <c r="O68" s="98"/>
      <c r="P68" s="98"/>
      <c r="Q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</row>
    <row r="69" spans="2:35" s="83" customFormat="1" x14ac:dyDescent="0.25">
      <c r="D69" s="97"/>
      <c r="E69" s="97"/>
      <c r="F69" s="97"/>
      <c r="G69" s="97"/>
      <c r="H69" s="98"/>
      <c r="I69" s="98"/>
      <c r="J69" s="98"/>
      <c r="K69" s="98"/>
      <c r="L69" s="98"/>
      <c r="M69" s="98"/>
      <c r="N69" s="98"/>
      <c r="O69" s="98"/>
      <c r="P69" s="98"/>
      <c r="Q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</row>
    <row r="70" spans="2:35" s="83" customFormat="1" x14ac:dyDescent="0.25">
      <c r="D70" s="97"/>
      <c r="H70" s="98"/>
      <c r="I70" s="98"/>
      <c r="J70" s="98"/>
      <c r="K70" s="98"/>
      <c r="L70" s="98"/>
      <c r="M70" s="98"/>
      <c r="N70" s="98"/>
      <c r="O70" s="98"/>
      <c r="P70" s="98"/>
      <c r="Q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</row>
    <row r="71" spans="2:35" s="83" customFormat="1" x14ac:dyDescent="0.25">
      <c r="H71" s="86"/>
      <c r="I71" s="86"/>
      <c r="J71" s="86"/>
      <c r="K71" s="86"/>
      <c r="L71" s="86"/>
      <c r="M71" s="86"/>
      <c r="N71" s="86"/>
      <c r="O71" s="86"/>
      <c r="P71" s="86"/>
      <c r="Q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</row>
    <row r="72" spans="2:35" s="83" customFormat="1" x14ac:dyDescent="0.25">
      <c r="H72" s="86"/>
      <c r="I72" s="86"/>
      <c r="J72" s="86"/>
      <c r="K72" s="86"/>
      <c r="L72" s="86"/>
      <c r="M72" s="86"/>
      <c r="N72" s="86"/>
      <c r="O72" s="86"/>
      <c r="P72" s="86"/>
      <c r="Q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</row>
    <row r="73" spans="2:35" s="83" customFormat="1" hidden="1" x14ac:dyDescent="0.25">
      <c r="B73" s="63"/>
      <c r="C73" s="63"/>
      <c r="D73" s="63"/>
      <c r="E73" s="63"/>
      <c r="F73" s="63"/>
      <c r="G73" s="63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3"/>
      <c r="S73" s="63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G73" s="63"/>
      <c r="AH73" s="63"/>
      <c r="AI73" s="63"/>
    </row>
    <row r="74" spans="2:35" s="83" customFormat="1" hidden="1" x14ac:dyDescent="0.25">
      <c r="B74" s="63"/>
      <c r="C74" s="63"/>
      <c r="D74" s="63"/>
      <c r="E74" s="63"/>
      <c r="F74" s="63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3"/>
      <c r="S74" s="63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G74" s="63"/>
      <c r="AH74" s="63"/>
      <c r="AI74" s="63"/>
    </row>
    <row r="75" spans="2:35" s="83" customFormat="1" hidden="1" x14ac:dyDescent="0.25">
      <c r="B75" s="63"/>
      <c r="C75" s="63"/>
      <c r="D75" s="63"/>
      <c r="E75" s="63"/>
      <c r="F75" s="63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3"/>
      <c r="S75" s="63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G75" s="63"/>
      <c r="AH75" s="63"/>
      <c r="AI75" s="63"/>
    </row>
    <row r="76" spans="2:35" s="83" customFormat="1" hidden="1" x14ac:dyDescent="0.25">
      <c r="H76" s="86"/>
      <c r="I76" s="86"/>
      <c r="J76" s="86"/>
      <c r="K76" s="86"/>
      <c r="L76" s="86"/>
      <c r="M76" s="86"/>
      <c r="N76" s="86"/>
      <c r="O76" s="86"/>
      <c r="P76" s="86"/>
      <c r="Q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</row>
    <row r="77" spans="2:35" s="83" customFormat="1" hidden="1" x14ac:dyDescent="0.25">
      <c r="H77" s="86"/>
      <c r="I77" s="86"/>
      <c r="J77" s="86"/>
      <c r="K77" s="86"/>
      <c r="L77" s="86"/>
      <c r="M77" s="86"/>
      <c r="N77" s="86"/>
      <c r="O77" s="86"/>
      <c r="P77" s="86"/>
      <c r="Q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</row>
    <row r="78" spans="2:35" s="83" customFormat="1" hidden="1" x14ac:dyDescent="0.25">
      <c r="H78" s="86"/>
      <c r="I78" s="86"/>
      <c r="J78" s="86"/>
      <c r="K78" s="86"/>
      <c r="L78" s="86"/>
      <c r="M78" s="86"/>
      <c r="N78" s="86"/>
      <c r="O78" s="86"/>
      <c r="P78" s="86"/>
      <c r="Q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2:35" ht="12" hidden="1" customHeight="1" x14ac:dyDescent="0.25"/>
    <row r="80" spans="2:35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</sheetData>
  <conditionalFormatting sqref="AD70">
    <cfRule type="cellIs" dxfId="303" priority="13" operator="lessThan">
      <formula>-1</formula>
    </cfRule>
    <cfRule type="cellIs" dxfId="302" priority="14" operator="greaterThan">
      <formula>1</formula>
    </cfRule>
  </conditionalFormatting>
  <conditionalFormatting sqref="P68:P69">
    <cfRule type="cellIs" dxfId="301" priority="19" operator="lessThan">
      <formula>-0.9</formula>
    </cfRule>
    <cfRule type="cellIs" dxfId="300" priority="20" operator="greaterThan">
      <formula>0.9</formula>
    </cfRule>
  </conditionalFormatting>
  <conditionalFormatting sqref="P70">
    <cfRule type="cellIs" dxfId="299" priority="17" operator="lessThan">
      <formula>-1</formula>
    </cfRule>
    <cfRule type="cellIs" dxfId="298" priority="18" operator="greaterThan">
      <formula>1</formula>
    </cfRule>
  </conditionalFormatting>
  <conditionalFormatting sqref="AD68">
    <cfRule type="cellIs" dxfId="297" priority="15" operator="lessThan">
      <formula>-0.9</formula>
    </cfRule>
    <cfRule type="cellIs" dxfId="296" priority="16" operator="greaterThan">
      <formula>0.9</formula>
    </cfRule>
  </conditionalFormatting>
  <conditionalFormatting sqref="AA68">
    <cfRule type="cellIs" dxfId="295" priority="45" operator="lessThan">
      <formula>-0.9</formula>
    </cfRule>
    <cfRule type="cellIs" dxfId="294" priority="46" operator="greaterThan">
      <formula>0.9</formula>
    </cfRule>
  </conditionalFormatting>
  <conditionalFormatting sqref="AA70">
    <cfRule type="cellIs" dxfId="293" priority="43" operator="lessThan">
      <formula>-1</formula>
    </cfRule>
    <cfRule type="cellIs" dxfId="292" priority="44" operator="greaterThan">
      <formula>1</formula>
    </cfRule>
  </conditionalFormatting>
  <conditionalFormatting sqref="AA69">
    <cfRule type="cellIs" dxfId="291" priority="41" operator="lessThan">
      <formula>-0.9</formula>
    </cfRule>
    <cfRule type="cellIs" dxfId="290" priority="42" operator="greaterThan">
      <formula>0.9</formula>
    </cfRule>
  </conditionalFormatting>
  <conditionalFormatting sqref="AB68">
    <cfRule type="cellIs" dxfId="289" priority="35" operator="lessThan">
      <formula>-0.9</formula>
    </cfRule>
    <cfRule type="cellIs" dxfId="288" priority="36" operator="greaterThan">
      <formula>0.9</formula>
    </cfRule>
  </conditionalFormatting>
  <conditionalFormatting sqref="AB70">
    <cfRule type="cellIs" dxfId="287" priority="33" operator="lessThan">
      <formula>-1</formula>
    </cfRule>
    <cfRule type="cellIs" dxfId="286" priority="34" operator="greaterThan">
      <formula>1</formula>
    </cfRule>
  </conditionalFormatting>
  <conditionalFormatting sqref="AB69">
    <cfRule type="cellIs" dxfId="285" priority="31" operator="lessThan">
      <formula>-0.9</formula>
    </cfRule>
    <cfRule type="cellIs" dxfId="284" priority="32" operator="greaterThan">
      <formula>0.9</formula>
    </cfRule>
  </conditionalFormatting>
  <conditionalFormatting sqref="O68:O69">
    <cfRule type="cellIs" dxfId="283" priority="29" operator="lessThan">
      <formula>-0.9</formula>
    </cfRule>
    <cfRule type="cellIs" dxfId="282" priority="30" operator="greaterThan">
      <formula>0.9</formula>
    </cfRule>
  </conditionalFormatting>
  <conditionalFormatting sqref="O70">
    <cfRule type="cellIs" dxfId="281" priority="27" operator="lessThan">
      <formula>-1</formula>
    </cfRule>
    <cfRule type="cellIs" dxfId="280" priority="28" operator="greaterThan">
      <formula>1</formula>
    </cfRule>
  </conditionalFormatting>
  <conditionalFormatting sqref="AC68">
    <cfRule type="cellIs" dxfId="279" priority="25" operator="lessThan">
      <formula>-0.9</formula>
    </cfRule>
    <cfRule type="cellIs" dxfId="278" priority="26" operator="greaterThan">
      <formula>0.9</formula>
    </cfRule>
  </conditionalFormatting>
  <conditionalFormatting sqref="AC70">
    <cfRule type="cellIs" dxfId="277" priority="23" operator="lessThan">
      <formula>-1</formula>
    </cfRule>
    <cfRule type="cellIs" dxfId="276" priority="24" operator="greaterThan">
      <formula>1</formula>
    </cfRule>
  </conditionalFormatting>
  <conditionalFormatting sqref="AC69">
    <cfRule type="cellIs" dxfId="275" priority="21" operator="lessThan">
      <formula>-0.9</formula>
    </cfRule>
    <cfRule type="cellIs" dxfId="274" priority="22" operator="greaterThan">
      <formula>0.9</formula>
    </cfRule>
  </conditionalFormatting>
  <conditionalFormatting sqref="AD69">
    <cfRule type="cellIs" dxfId="273" priority="11" operator="lessThan">
      <formula>-0.9</formula>
    </cfRule>
    <cfRule type="cellIs" dxfId="272" priority="12" operator="greaterThan">
      <formula>0.9</formula>
    </cfRule>
  </conditionalFormatting>
  <conditionalFormatting sqref="Q68:Q69">
    <cfRule type="cellIs" dxfId="271" priority="9" operator="lessThan">
      <formula>-0.9</formula>
    </cfRule>
    <cfRule type="cellIs" dxfId="270" priority="10" operator="greaterThan">
      <formula>0.9</formula>
    </cfRule>
  </conditionalFormatting>
  <conditionalFormatting sqref="Q70">
    <cfRule type="cellIs" dxfId="269" priority="7" operator="lessThan">
      <formula>-1</formula>
    </cfRule>
    <cfRule type="cellIs" dxfId="268" priority="8" operator="greaterThan">
      <formula>1</formula>
    </cfRule>
  </conditionalFormatting>
  <conditionalFormatting sqref="AE68">
    <cfRule type="cellIs" dxfId="267" priority="5" operator="lessThan">
      <formula>-0.9</formula>
    </cfRule>
    <cfRule type="cellIs" dxfId="266" priority="6" operator="greaterThan">
      <formula>0.9</formula>
    </cfRule>
  </conditionalFormatting>
  <conditionalFormatting sqref="AE70">
    <cfRule type="cellIs" dxfId="265" priority="3" operator="lessThan">
      <formula>-1</formula>
    </cfRule>
    <cfRule type="cellIs" dxfId="264" priority="4" operator="greaterThan">
      <formula>1</formula>
    </cfRule>
  </conditionalFormatting>
  <conditionalFormatting sqref="AE69">
    <cfRule type="cellIs" dxfId="263" priority="1" operator="lessThan">
      <formula>-0.9</formula>
    </cfRule>
    <cfRule type="cellIs" dxfId="262" priority="2" operator="greaterThan">
      <formula>0.9</formula>
    </cfRule>
  </conditionalFormatting>
  <conditionalFormatting sqref="Z69">
    <cfRule type="cellIs" dxfId="261" priority="51" operator="lessThan">
      <formula>-0.9</formula>
    </cfRule>
    <cfRule type="cellIs" dxfId="260" priority="52" operator="greaterThan">
      <formula>0.9</formula>
    </cfRule>
  </conditionalFormatting>
  <conditionalFormatting sqref="K68:K69">
    <cfRule type="cellIs" dxfId="259" priority="69" operator="lessThan">
      <formula>-0.9</formula>
    </cfRule>
    <cfRule type="cellIs" dxfId="258" priority="70" operator="greaterThan">
      <formula>0.9</formula>
    </cfRule>
  </conditionalFormatting>
  <conditionalFormatting sqref="Z68">
    <cfRule type="cellIs" dxfId="257" priority="55" operator="lessThan">
      <formula>-0.9</formula>
    </cfRule>
    <cfRule type="cellIs" dxfId="256" priority="56" operator="greaterThan">
      <formula>0.9</formula>
    </cfRule>
  </conditionalFormatting>
  <conditionalFormatting sqref="Z70">
    <cfRule type="cellIs" dxfId="255" priority="53" operator="lessThan">
      <formula>-1</formula>
    </cfRule>
    <cfRule type="cellIs" dxfId="254" priority="54" operator="greaterThan">
      <formula>1</formula>
    </cfRule>
  </conditionalFormatting>
  <conditionalFormatting sqref="N68:N69">
    <cfRule type="cellIs" dxfId="253" priority="39" operator="lessThan">
      <formula>-0.9</formula>
    </cfRule>
    <cfRule type="cellIs" dxfId="252" priority="40" operator="greaterThan">
      <formula>0.9</formula>
    </cfRule>
  </conditionalFormatting>
  <conditionalFormatting sqref="N70">
    <cfRule type="cellIs" dxfId="251" priority="37" operator="lessThan">
      <formula>-1</formula>
    </cfRule>
    <cfRule type="cellIs" dxfId="250" priority="38" operator="greaterThan">
      <formula>1</formula>
    </cfRule>
  </conditionalFormatting>
  <conditionalFormatting sqref="D11:D12">
    <cfRule type="duplicateValues" dxfId="249" priority="78"/>
  </conditionalFormatting>
  <conditionalFormatting sqref="D17:D18">
    <cfRule type="duplicateValues" dxfId="248" priority="77"/>
  </conditionalFormatting>
  <conditionalFormatting sqref="T68 T69:X69 H68:J69">
    <cfRule type="cellIs" dxfId="247" priority="75" operator="lessThan">
      <formula>-0.9</formula>
    </cfRule>
    <cfRule type="cellIs" dxfId="246" priority="76" operator="greaterThan">
      <formula>0.9</formula>
    </cfRule>
  </conditionalFormatting>
  <conditionalFormatting sqref="U68:X68">
    <cfRule type="cellIs" dxfId="245" priority="73" operator="lessThan">
      <formula>-0.9</formula>
    </cfRule>
    <cfRule type="cellIs" dxfId="244" priority="74" operator="greaterThan">
      <formula>0.9</formula>
    </cfRule>
  </conditionalFormatting>
  <conditionalFormatting sqref="T70:X70 H70:J70">
    <cfRule type="cellIs" dxfId="243" priority="71" operator="lessThan">
      <formula>-1</formula>
    </cfRule>
    <cfRule type="cellIs" dxfId="242" priority="72" operator="greaterThan">
      <formula>1</formula>
    </cfRule>
  </conditionalFormatting>
  <conditionalFormatting sqref="K70">
    <cfRule type="cellIs" dxfId="241" priority="67" operator="lessThan">
      <formula>-1</formula>
    </cfRule>
    <cfRule type="cellIs" dxfId="240" priority="68" operator="greaterThan">
      <formula>1</formula>
    </cfRule>
  </conditionalFormatting>
  <conditionalFormatting sqref="L68:L69">
    <cfRule type="cellIs" dxfId="239" priority="65" operator="lessThan">
      <formula>-0.9</formula>
    </cfRule>
    <cfRule type="cellIs" dxfId="238" priority="66" operator="greaterThan">
      <formula>0.9</formula>
    </cfRule>
  </conditionalFormatting>
  <conditionalFormatting sqref="L70">
    <cfRule type="cellIs" dxfId="237" priority="63" operator="lessThan">
      <formula>-1</formula>
    </cfRule>
    <cfRule type="cellIs" dxfId="236" priority="64" operator="greaterThan">
      <formula>1</formula>
    </cfRule>
  </conditionalFormatting>
  <conditionalFormatting sqref="Y68">
    <cfRule type="cellIs" dxfId="235" priority="61" operator="lessThan">
      <formula>-0.9</formula>
    </cfRule>
    <cfRule type="cellIs" dxfId="234" priority="62" operator="greaterThan">
      <formula>0.9</formula>
    </cfRule>
  </conditionalFormatting>
  <conditionalFormatting sqref="Y70">
    <cfRule type="cellIs" dxfId="233" priority="59" operator="lessThan">
      <formula>-1</formula>
    </cfRule>
    <cfRule type="cellIs" dxfId="232" priority="60" operator="greaterThan">
      <formula>1</formula>
    </cfRule>
  </conditionalFormatting>
  <conditionalFormatting sqref="Y69">
    <cfRule type="cellIs" dxfId="231" priority="57" operator="lessThan">
      <formula>-0.9</formula>
    </cfRule>
    <cfRule type="cellIs" dxfId="230" priority="58" operator="greaterThan">
      <formula>0.9</formula>
    </cfRule>
  </conditionalFormatting>
  <conditionalFormatting sqref="M68:M69">
    <cfRule type="cellIs" dxfId="229" priority="49" operator="lessThan">
      <formula>-0.9</formula>
    </cfRule>
    <cfRule type="cellIs" dxfId="228" priority="50" operator="greaterThan">
      <formula>0.9</formula>
    </cfRule>
  </conditionalFormatting>
  <conditionalFormatting sqref="M70">
    <cfRule type="cellIs" dxfId="227" priority="47" operator="lessThan">
      <formula>-1</formula>
    </cfRule>
    <cfRule type="cellIs" dxfId="226" priority="48" operator="greater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X124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3" customWidth="1"/>
    <col min="6" max="7" width="0.85546875" style="63" customWidth="1"/>
    <col min="8" max="17" width="9.140625" style="64" customWidth="1"/>
    <col min="18" max="19" width="2.7109375" style="63" customWidth="1"/>
    <col min="20" max="21" width="9.140625" style="64" customWidth="1"/>
    <col min="22" max="24" width="9.140625" style="64" hidden="1" customWidth="1" outlineLevel="1"/>
    <col min="25" max="25" width="9.140625" style="64" customWidth="1" collapsed="1"/>
    <col min="26" max="28" width="9.140625" style="64" hidden="1" customWidth="1" outlineLevel="1"/>
    <col min="29" max="29" width="9.140625" style="64" customWidth="1" collapsed="1"/>
    <col min="30" max="31" width="9.140625" style="64" customWidth="1"/>
    <col min="32" max="32" width="0.85546875" style="83" customWidth="1"/>
    <col min="33" max="50" width="0" style="63" hidden="1" customWidth="1"/>
    <col min="51" max="16384" width="9.140625" style="63" hidden="1"/>
  </cols>
  <sheetData>
    <row r="1" spans="1:31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  <c r="P1" s="86"/>
      <c r="Q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s="11" customFormat="1" ht="32.25" customHeight="1" x14ac:dyDescent="0.25">
      <c r="A2" s="10"/>
    </row>
    <row r="3" spans="1:31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  <c r="P3" s="86"/>
      <c r="Q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1" ht="12" customHeight="1" x14ac:dyDescent="0.25">
      <c r="B4" s="67" t="s">
        <v>271</v>
      </c>
      <c r="C4" s="67"/>
      <c r="D4" s="66"/>
      <c r="E4" s="66"/>
      <c r="F4" s="66"/>
      <c r="G4" s="66"/>
      <c r="H4" s="68" t="s">
        <v>199</v>
      </c>
      <c r="I4" s="68" t="s">
        <v>201</v>
      </c>
      <c r="J4" s="68" t="s">
        <v>207</v>
      </c>
      <c r="K4" s="68" t="s">
        <v>249</v>
      </c>
      <c r="L4" s="68" t="s">
        <v>250</v>
      </c>
      <c r="M4" s="68" t="s">
        <v>347</v>
      </c>
      <c r="N4" s="68" t="s">
        <v>348</v>
      </c>
      <c r="O4" s="68" t="s">
        <v>371</v>
      </c>
      <c r="P4" s="68" t="s">
        <v>376</v>
      </c>
      <c r="Q4" s="68" t="s">
        <v>387</v>
      </c>
      <c r="R4" s="66"/>
      <c r="S4" s="66"/>
      <c r="T4" s="69">
        <v>2014</v>
      </c>
      <c r="U4" s="69">
        <v>2015</v>
      </c>
      <c r="V4" s="68" t="s">
        <v>199</v>
      </c>
      <c r="W4" s="69" t="s">
        <v>200</v>
      </c>
      <c r="X4" s="68" t="s">
        <v>208</v>
      </c>
      <c r="Y4" s="69">
        <f>U4+1</f>
        <v>2016</v>
      </c>
      <c r="Z4" s="68" t="s">
        <v>250</v>
      </c>
      <c r="AA4" s="68" t="s">
        <v>349</v>
      </c>
      <c r="AB4" s="68" t="s">
        <v>350</v>
      </c>
      <c r="AC4" s="69">
        <v>2017</v>
      </c>
      <c r="AD4" s="68" t="s">
        <v>376</v>
      </c>
      <c r="AE4" s="68" t="s">
        <v>388</v>
      </c>
    </row>
    <row r="5" spans="1:31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3"/>
      <c r="S5" s="83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1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3"/>
      <c r="S6" s="83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ht="12" customHeight="1" x14ac:dyDescent="0.25">
      <c r="B7" s="78" t="s">
        <v>245</v>
      </c>
      <c r="C7" s="70"/>
      <c r="D7" s="70"/>
      <c r="E7" s="70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0"/>
      <c r="S7" s="70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</row>
    <row r="8" spans="1:31" ht="5.0999999999999996" customHeight="1" outlineLevel="1" x14ac:dyDescent="0.25">
      <c r="B8" s="83"/>
      <c r="C8" s="83"/>
      <c r="D8" s="83"/>
      <c r="E8" s="83"/>
      <c r="F8" s="83"/>
      <c r="G8" s="83"/>
      <c r="H8" s="86"/>
      <c r="I8" s="86"/>
      <c r="J8" s="86"/>
      <c r="K8" s="86"/>
      <c r="L8" s="86"/>
      <c r="M8" s="86"/>
      <c r="N8" s="86"/>
      <c r="O8" s="86"/>
      <c r="P8" s="86"/>
      <c r="Q8" s="86"/>
      <c r="R8" s="83"/>
      <c r="S8" s="83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</row>
    <row r="9" spans="1:31" outlineLevel="1" x14ac:dyDescent="0.25">
      <c r="C9" s="79" t="s">
        <v>203</v>
      </c>
      <c r="D9" s="80"/>
      <c r="E9" s="96" t="s">
        <v>307</v>
      </c>
      <c r="F9" s="80"/>
      <c r="G9" s="80"/>
      <c r="H9" s="96">
        <f t="shared" ref="H9:K9" si="0">SUM(H11:H13)</f>
        <v>4302.6465099999996</v>
      </c>
      <c r="I9" s="96">
        <f t="shared" si="0"/>
        <v>3988.7798529999995</v>
      </c>
      <c r="J9" s="96">
        <f t="shared" si="0"/>
        <v>4636.1638340000009</v>
      </c>
      <c r="K9" s="96">
        <f t="shared" si="0"/>
        <v>4345.1253500000003</v>
      </c>
      <c r="L9" s="96">
        <f t="shared" ref="L9:Q9" si="1">SUM(L11:L13)</f>
        <v>4127.4177399999999</v>
      </c>
      <c r="M9" s="96">
        <f t="shared" si="1"/>
        <v>4392.0553399999999</v>
      </c>
      <c r="N9" s="96">
        <f t="shared" si="1"/>
        <v>4386.9412900000007</v>
      </c>
      <c r="O9" s="96">
        <f t="shared" si="1"/>
        <v>4230.5043569999998</v>
      </c>
      <c r="P9" s="96">
        <f t="shared" si="1"/>
        <v>4509.9883899999995</v>
      </c>
      <c r="Q9" s="96">
        <f t="shared" si="1"/>
        <v>4518.1492399999997</v>
      </c>
      <c r="R9" s="79"/>
      <c r="S9" s="79"/>
      <c r="T9" s="96">
        <f t="shared" ref="T9" si="2">SUM(T11:T12)</f>
        <v>16209.395027</v>
      </c>
      <c r="U9" s="96">
        <v>17014.468989019999</v>
      </c>
      <c r="V9" s="96">
        <f>SUM($H9:H9)</f>
        <v>4302.6465099999996</v>
      </c>
      <c r="W9" s="96">
        <f>SUM($H9:I9)</f>
        <v>8291.4263629999987</v>
      </c>
      <c r="X9" s="96">
        <f>SUM($H9:J9)</f>
        <v>12927.590197</v>
      </c>
      <c r="Y9" s="96">
        <f>SUM($H9:K9)</f>
        <v>17272.715547</v>
      </c>
      <c r="Z9" s="96">
        <f>SUM($L9:L9)</f>
        <v>4127.4177399999999</v>
      </c>
      <c r="AA9" s="96">
        <f>SUM($L9:M9)</f>
        <v>8519.4730799999998</v>
      </c>
      <c r="AB9" s="96">
        <f>SUM($L9:N9)</f>
        <v>12906.41437</v>
      </c>
      <c r="AC9" s="96">
        <f>SUM($L9:O9)</f>
        <v>17136.918727</v>
      </c>
      <c r="AD9" s="96">
        <f>SUM($P9:P9)</f>
        <v>4509.9883899999995</v>
      </c>
      <c r="AE9" s="96">
        <f>SUM($P9:Q9)</f>
        <v>9028.1376299999993</v>
      </c>
    </row>
    <row r="10" spans="1:31" s="83" customFormat="1" ht="5.0999999999999996" customHeight="1" outlineLevel="2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1:31" outlineLevel="2" x14ac:dyDescent="0.25">
      <c r="B11" s="83"/>
      <c r="C11" s="83"/>
      <c r="D11" s="83" t="s">
        <v>265</v>
      </c>
      <c r="E11" s="86" t="s">
        <v>307</v>
      </c>
      <c r="F11" s="83"/>
      <c r="G11" s="83"/>
      <c r="H11" s="86">
        <v>3829.4361099999996</v>
      </c>
      <c r="I11" s="86">
        <v>3635.4266529999995</v>
      </c>
      <c r="J11" s="86">
        <v>4224.9306840000008</v>
      </c>
      <c r="K11" s="86">
        <v>3709.1967400000003</v>
      </c>
      <c r="L11" s="86">
        <v>2629.57888</v>
      </c>
      <c r="M11" s="86">
        <v>2433.9737500000001</v>
      </c>
      <c r="N11" s="86">
        <v>2333.4718000000003</v>
      </c>
      <c r="O11" s="86">
        <v>2258.5340799999999</v>
      </c>
      <c r="P11" s="86">
        <v>2452.3564499999998</v>
      </c>
      <c r="Q11" s="86">
        <v>2459.5241999999998</v>
      </c>
      <c r="R11" s="83"/>
      <c r="S11" s="83"/>
      <c r="T11" s="86">
        <v>14706.171077000001</v>
      </c>
      <c r="U11" s="86">
        <v>15237.502039019999</v>
      </c>
      <c r="V11" s="86">
        <f>SUM($H11:H11)</f>
        <v>3829.4361099999996</v>
      </c>
      <c r="W11" s="86">
        <f>SUM($H11:I11)</f>
        <v>7464.8627629999992</v>
      </c>
      <c r="X11" s="86">
        <f>SUM($H11:J11)</f>
        <v>11689.793447</v>
      </c>
      <c r="Y11" s="86">
        <f>SUM($H11:K11)</f>
        <v>15398.990186999999</v>
      </c>
      <c r="Z11" s="86">
        <f>SUM($L11:L11)</f>
        <v>2629.57888</v>
      </c>
      <c r="AA11" s="86">
        <f>SUM($L11:M11)</f>
        <v>5063.5526300000001</v>
      </c>
      <c r="AB11" s="86">
        <f>SUM($L11:N11)</f>
        <v>7397.0244300000004</v>
      </c>
      <c r="AC11" s="86">
        <f>SUM($L11:O11)</f>
        <v>9655.5585100000008</v>
      </c>
      <c r="AD11" s="86">
        <f>SUM($P11:P11)</f>
        <v>2452.3564499999998</v>
      </c>
      <c r="AE11" s="86">
        <f>SUM($P11:Q11)</f>
        <v>4911.8806499999992</v>
      </c>
    </row>
    <row r="12" spans="1:31" outlineLevel="2" x14ac:dyDescent="0.25">
      <c r="B12" s="83"/>
      <c r="C12" s="83"/>
      <c r="D12" s="83" t="s">
        <v>266</v>
      </c>
      <c r="E12" s="86" t="s">
        <v>307</v>
      </c>
      <c r="F12" s="83"/>
      <c r="G12" s="83"/>
      <c r="H12" s="86">
        <v>473.21040000000005</v>
      </c>
      <c r="I12" s="86">
        <v>353.35320000000002</v>
      </c>
      <c r="J12" s="86">
        <v>411.23314999999997</v>
      </c>
      <c r="K12" s="86">
        <v>400.40796</v>
      </c>
      <c r="L12" s="86">
        <v>363.58853999999997</v>
      </c>
      <c r="M12" s="86">
        <v>376.76945000000001</v>
      </c>
      <c r="N12" s="86">
        <v>378.03305</v>
      </c>
      <c r="O12" s="86">
        <v>367.37945000000002</v>
      </c>
      <c r="P12" s="86">
        <v>367.62209999999999</v>
      </c>
      <c r="Q12" s="86">
        <v>380.45355000000001</v>
      </c>
      <c r="R12" s="83"/>
      <c r="S12" s="83"/>
      <c r="T12" s="86">
        <v>1503.2239499999998</v>
      </c>
      <c r="U12" s="86">
        <v>1776.96695</v>
      </c>
      <c r="V12" s="86">
        <f>SUM($H12:H12)</f>
        <v>473.21040000000005</v>
      </c>
      <c r="W12" s="86">
        <f>SUM($H12:I12)</f>
        <v>826.56360000000006</v>
      </c>
      <c r="X12" s="86">
        <f>SUM($H12:J12)</f>
        <v>1237.79675</v>
      </c>
      <c r="Y12" s="86">
        <f>SUM($H12:K12)</f>
        <v>1638.20471</v>
      </c>
      <c r="Z12" s="86">
        <f>SUM($L12:L12)</f>
        <v>363.58853999999997</v>
      </c>
      <c r="AA12" s="86">
        <f>SUM($L12:M12)</f>
        <v>740.35798999999997</v>
      </c>
      <c r="AB12" s="86">
        <f>SUM($L12:N12)</f>
        <v>1118.39104</v>
      </c>
      <c r="AC12" s="86">
        <f>SUM($L12:O12)</f>
        <v>1485.7704899999999</v>
      </c>
      <c r="AD12" s="86">
        <f>SUM($P12:P12)</f>
        <v>367.62209999999999</v>
      </c>
      <c r="AE12" s="86">
        <f>SUM($P12:Q12)</f>
        <v>748.07565</v>
      </c>
    </row>
    <row r="13" spans="1:31" outlineLevel="2" x14ac:dyDescent="0.25">
      <c r="B13" s="83"/>
      <c r="C13" s="83"/>
      <c r="D13" s="83" t="s">
        <v>289</v>
      </c>
      <c r="E13" s="86" t="s">
        <v>307</v>
      </c>
      <c r="F13" s="83"/>
      <c r="G13" s="83"/>
      <c r="H13" s="86">
        <v>0</v>
      </c>
      <c r="I13" s="86">
        <v>0</v>
      </c>
      <c r="J13" s="86">
        <v>0</v>
      </c>
      <c r="K13" s="86">
        <v>235.52065000000002</v>
      </c>
      <c r="L13" s="86">
        <v>1134.2503200000001</v>
      </c>
      <c r="M13" s="86">
        <v>1581.31214</v>
      </c>
      <c r="N13" s="86">
        <v>1675.4364399999999</v>
      </c>
      <c r="O13" s="86">
        <v>1604.590827</v>
      </c>
      <c r="P13" s="86">
        <v>1690.0098399999999</v>
      </c>
      <c r="Q13" s="86">
        <v>1678.1714899999999</v>
      </c>
      <c r="R13" s="83"/>
      <c r="S13" s="83"/>
      <c r="T13" s="86">
        <v>0</v>
      </c>
      <c r="U13" s="86">
        <v>0</v>
      </c>
      <c r="V13" s="86">
        <f>SUM($H13:H13)</f>
        <v>0</v>
      </c>
      <c r="W13" s="86">
        <f>SUM($H13:I13)</f>
        <v>0</v>
      </c>
      <c r="X13" s="86">
        <f>SUM($H13:J13)</f>
        <v>0</v>
      </c>
      <c r="Y13" s="86">
        <f>SUM($H13:K13)</f>
        <v>235.52065000000002</v>
      </c>
      <c r="Z13" s="86">
        <f>SUM($L13:L13)</f>
        <v>1134.2503200000001</v>
      </c>
      <c r="AA13" s="86">
        <f>SUM($L13:M13)</f>
        <v>2715.5624600000001</v>
      </c>
      <c r="AB13" s="86">
        <f>SUM($L13:N13)</f>
        <v>4390.9989000000005</v>
      </c>
      <c r="AC13" s="86">
        <f>SUM($L13:O13)</f>
        <v>5995.5897270000005</v>
      </c>
      <c r="AD13" s="86">
        <f>SUM($P13:P13)</f>
        <v>1690.0098399999999</v>
      </c>
      <c r="AE13" s="86">
        <f>SUM($P13:Q13)</f>
        <v>3368.1813299999999</v>
      </c>
    </row>
    <row r="14" spans="1:31" s="83" customFormat="1" ht="5.0999999999999996" customHeight="1" outlineLevel="1" x14ac:dyDescent="0.25">
      <c r="H14" s="86"/>
      <c r="I14" s="86"/>
      <c r="J14" s="86"/>
      <c r="K14" s="86"/>
      <c r="L14" s="86"/>
      <c r="M14" s="86"/>
      <c r="N14" s="86"/>
      <c r="O14" s="86"/>
      <c r="P14" s="86"/>
      <c r="Q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</row>
    <row r="15" spans="1:31" outlineLevel="1" x14ac:dyDescent="0.25">
      <c r="C15" s="79" t="s">
        <v>217</v>
      </c>
      <c r="D15" s="80"/>
      <c r="E15" s="96" t="s">
        <v>307</v>
      </c>
      <c r="F15" s="80"/>
      <c r="G15" s="80"/>
      <c r="H15" s="96">
        <f t="shared" ref="H15:K15" si="3">SUM(H17:H19)</f>
        <v>3257.6711300000002</v>
      </c>
      <c r="I15" s="96">
        <f t="shared" si="3"/>
        <v>3009.8011299999998</v>
      </c>
      <c r="J15" s="96">
        <f t="shared" si="3"/>
        <v>3405.5744</v>
      </c>
      <c r="K15" s="96">
        <f t="shared" si="3"/>
        <v>3407.79781</v>
      </c>
      <c r="L15" s="96">
        <f t="shared" ref="L15:Q15" si="4">SUM(L17:L19)</f>
        <v>4118.1853899999996</v>
      </c>
      <c r="M15" s="96">
        <f t="shared" si="4"/>
        <v>4392.0493399999996</v>
      </c>
      <c r="N15" s="96">
        <f t="shared" si="4"/>
        <v>4386.9412900000007</v>
      </c>
      <c r="O15" s="96">
        <f t="shared" si="4"/>
        <v>4230.5043569999998</v>
      </c>
      <c r="P15" s="96">
        <f t="shared" si="4"/>
        <v>4509.98639</v>
      </c>
      <c r="Q15" s="96">
        <f t="shared" si="4"/>
        <v>4518.1492399999997</v>
      </c>
      <c r="R15" s="79"/>
      <c r="S15" s="79"/>
      <c r="T15" s="96">
        <f>SUM(T17:T18)</f>
        <v>11942.372360000001</v>
      </c>
      <c r="U15" s="96">
        <v>12379.796745</v>
      </c>
      <c r="V15" s="96">
        <f>SUM($H15:H15)</f>
        <v>3257.6711300000002</v>
      </c>
      <c r="W15" s="96">
        <f>SUM($H15:I15)</f>
        <v>6267.4722600000005</v>
      </c>
      <c r="X15" s="96">
        <f>SUM($H15:J15)</f>
        <v>9673.04666</v>
      </c>
      <c r="Y15" s="96">
        <f>SUM($H15:K15)</f>
        <v>13080.84447</v>
      </c>
      <c r="Z15" s="96">
        <f>SUM($L15:L15)</f>
        <v>4118.1853899999996</v>
      </c>
      <c r="AA15" s="96">
        <f>SUM($L15:M15)</f>
        <v>8510.2347300000001</v>
      </c>
      <c r="AB15" s="96">
        <f>SUM($L15:N15)</f>
        <v>12897.176020000001</v>
      </c>
      <c r="AC15" s="96">
        <f>SUM($L15:O15)</f>
        <v>17127.680377000001</v>
      </c>
      <c r="AD15" s="96">
        <f>SUM($P15:P15)</f>
        <v>4509.98639</v>
      </c>
      <c r="AE15" s="96">
        <f>SUM($P15:Q15)</f>
        <v>9028.1356300000007</v>
      </c>
    </row>
    <row r="16" spans="1:31" s="83" customFormat="1" ht="5.0999999999999996" customHeight="1" outlineLevel="2" x14ac:dyDescent="0.25">
      <c r="H16" s="86"/>
      <c r="I16" s="86"/>
      <c r="J16" s="86"/>
      <c r="K16" s="86"/>
      <c r="L16" s="86"/>
      <c r="M16" s="86"/>
      <c r="N16" s="86"/>
      <c r="O16" s="86"/>
      <c r="P16" s="86"/>
      <c r="Q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</row>
    <row r="17" spans="1:32" outlineLevel="2" x14ac:dyDescent="0.25">
      <c r="B17" s="83"/>
      <c r="C17" s="83"/>
      <c r="D17" s="83" t="s">
        <v>265</v>
      </c>
      <c r="E17" s="86" t="s">
        <v>307</v>
      </c>
      <c r="F17" s="83"/>
      <c r="G17" s="83"/>
      <c r="H17" s="86">
        <v>2934.49728</v>
      </c>
      <c r="I17" s="86">
        <v>2678.9705300000001</v>
      </c>
      <c r="J17" s="86">
        <v>3034.7685000000001</v>
      </c>
      <c r="K17" s="86">
        <v>2807.6995500000003</v>
      </c>
      <c r="L17" s="86">
        <v>2620.3465299999998</v>
      </c>
      <c r="M17" s="86">
        <v>2433.9677499999998</v>
      </c>
      <c r="N17" s="86">
        <v>2333.4718000000003</v>
      </c>
      <c r="O17" s="86">
        <v>2258.5340799999999</v>
      </c>
      <c r="P17" s="86">
        <v>2452.3544499999998</v>
      </c>
      <c r="Q17" s="86">
        <v>2459.5241999999998</v>
      </c>
      <c r="R17" s="83"/>
      <c r="S17" s="83"/>
      <c r="T17" s="86">
        <v>11317.90206</v>
      </c>
      <c r="U17" s="86">
        <v>11341.89975</v>
      </c>
      <c r="V17" s="86">
        <f>SUM($H17:H17)</f>
        <v>2934.49728</v>
      </c>
      <c r="W17" s="86">
        <f>SUM($H17:I17)</f>
        <v>5613.4678100000001</v>
      </c>
      <c r="X17" s="86">
        <f>SUM($H17:J17)</f>
        <v>8648.2363100000002</v>
      </c>
      <c r="Y17" s="86">
        <f>SUM($H17:K17)</f>
        <v>11455.935860000001</v>
      </c>
      <c r="Z17" s="86">
        <f>SUM($L17:L17)</f>
        <v>2620.3465299999998</v>
      </c>
      <c r="AA17" s="86">
        <f>SUM($L17:M17)</f>
        <v>5054.3142799999996</v>
      </c>
      <c r="AB17" s="86">
        <f>SUM($L17:N17)</f>
        <v>7387.7860799999999</v>
      </c>
      <c r="AC17" s="86">
        <f>SUM($L17:O17)</f>
        <v>9646.3201599999993</v>
      </c>
      <c r="AD17" s="86">
        <f>SUM($P17:P17)</f>
        <v>2452.3544499999998</v>
      </c>
      <c r="AE17" s="86">
        <f>SUM($P17:Q17)</f>
        <v>4911.8786499999997</v>
      </c>
    </row>
    <row r="18" spans="1:32" outlineLevel="2" x14ac:dyDescent="0.25">
      <c r="B18" s="83"/>
      <c r="C18" s="83"/>
      <c r="D18" s="83" t="s">
        <v>266</v>
      </c>
      <c r="E18" s="86" t="s">
        <v>307</v>
      </c>
      <c r="F18" s="83"/>
      <c r="G18" s="83"/>
      <c r="H18" s="86">
        <v>323.17385000000002</v>
      </c>
      <c r="I18" s="86">
        <v>330.8306</v>
      </c>
      <c r="J18" s="86">
        <v>370.80589999999995</v>
      </c>
      <c r="K18" s="86">
        <v>364.57760999999999</v>
      </c>
      <c r="L18" s="86">
        <v>363.58853999999997</v>
      </c>
      <c r="M18" s="86">
        <v>376.76945000000001</v>
      </c>
      <c r="N18" s="86">
        <v>378.03305</v>
      </c>
      <c r="O18" s="86">
        <v>367.37945000000002</v>
      </c>
      <c r="P18" s="86">
        <v>367.62209999999999</v>
      </c>
      <c r="Q18" s="86">
        <v>380.45355000000001</v>
      </c>
      <c r="R18" s="83"/>
      <c r="S18" s="83"/>
      <c r="T18" s="86">
        <v>624.47029999999995</v>
      </c>
      <c r="U18" s="86">
        <v>1037.8969950000001</v>
      </c>
      <c r="V18" s="86">
        <f>SUM($H18:H18)</f>
        <v>323.17385000000002</v>
      </c>
      <c r="W18" s="86">
        <f>SUM($H18:I18)</f>
        <v>654.00445000000002</v>
      </c>
      <c r="X18" s="86">
        <f>SUM($H18:J18)</f>
        <v>1024.81035</v>
      </c>
      <c r="Y18" s="86">
        <f>SUM($H18:K18)</f>
        <v>1389.38796</v>
      </c>
      <c r="Z18" s="86">
        <f>SUM($L18:L18)</f>
        <v>363.58853999999997</v>
      </c>
      <c r="AA18" s="86">
        <f>SUM($L18:M18)</f>
        <v>740.35798999999997</v>
      </c>
      <c r="AB18" s="86">
        <f>SUM($L18:N18)</f>
        <v>1118.39104</v>
      </c>
      <c r="AC18" s="86">
        <f>SUM($L18:O18)</f>
        <v>1485.7704899999999</v>
      </c>
      <c r="AD18" s="86">
        <f>SUM($P18:P18)</f>
        <v>367.62209999999999</v>
      </c>
      <c r="AE18" s="86">
        <f>SUM($P18:Q18)</f>
        <v>748.07565</v>
      </c>
    </row>
    <row r="19" spans="1:32" outlineLevel="2" x14ac:dyDescent="0.25">
      <c r="B19" s="83"/>
      <c r="C19" s="83"/>
      <c r="D19" s="83" t="s">
        <v>289</v>
      </c>
      <c r="E19" s="86" t="s">
        <v>307</v>
      </c>
      <c r="F19" s="83"/>
      <c r="G19" s="83"/>
      <c r="H19" s="86">
        <v>0</v>
      </c>
      <c r="I19" s="86">
        <v>0</v>
      </c>
      <c r="J19" s="86">
        <v>0</v>
      </c>
      <c r="K19" s="86">
        <v>235.52065000000002</v>
      </c>
      <c r="L19" s="86">
        <v>1134.2503200000001</v>
      </c>
      <c r="M19" s="86">
        <v>1581.31214</v>
      </c>
      <c r="N19" s="86">
        <v>1675.4364399999999</v>
      </c>
      <c r="O19" s="86">
        <v>1604.590827</v>
      </c>
      <c r="P19" s="86">
        <v>1690.0098399999999</v>
      </c>
      <c r="Q19" s="86">
        <v>1678.1714899999999</v>
      </c>
      <c r="R19" s="83"/>
      <c r="S19" s="83"/>
      <c r="T19" s="86">
        <v>0</v>
      </c>
      <c r="U19" s="86">
        <v>0</v>
      </c>
      <c r="V19" s="86">
        <f>SUM($H19:H19)</f>
        <v>0</v>
      </c>
      <c r="W19" s="86">
        <f>SUM($H19:I19)</f>
        <v>0</v>
      </c>
      <c r="X19" s="86">
        <f>SUM($H19:J19)</f>
        <v>0</v>
      </c>
      <c r="Y19" s="86">
        <f>SUM($H19:K19)</f>
        <v>235.52065000000002</v>
      </c>
      <c r="Z19" s="86">
        <f>SUM($L19:L19)</f>
        <v>1134.2503200000001</v>
      </c>
      <c r="AA19" s="86">
        <f>SUM($L19:M19)</f>
        <v>2715.5624600000001</v>
      </c>
      <c r="AB19" s="86">
        <f>SUM($L19:N19)</f>
        <v>4390.9989000000005</v>
      </c>
      <c r="AC19" s="86">
        <f>SUM($L19:O19)</f>
        <v>5995.5897270000005</v>
      </c>
      <c r="AD19" s="86">
        <f>SUM($P19:P19)</f>
        <v>1690.0098399999999</v>
      </c>
      <c r="AE19" s="86">
        <f>SUM($P19:Q19)</f>
        <v>3368.1813299999999</v>
      </c>
    </row>
    <row r="20" spans="1:32" s="83" customFormat="1" ht="5.0999999999999996" customHeight="1" outlineLevel="1" x14ac:dyDescent="0.25">
      <c r="H20" s="86"/>
      <c r="I20" s="86"/>
      <c r="J20" s="86"/>
      <c r="K20" s="86"/>
      <c r="L20" s="86"/>
      <c r="M20" s="86"/>
      <c r="N20" s="86"/>
      <c r="O20" s="86"/>
      <c r="P20" s="86"/>
      <c r="Q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</row>
    <row r="21" spans="1:32" outlineLevel="1" x14ac:dyDescent="0.25">
      <c r="C21" s="79" t="s">
        <v>218</v>
      </c>
      <c r="D21" s="80"/>
      <c r="E21" s="96" t="s">
        <v>307</v>
      </c>
      <c r="F21" s="80"/>
      <c r="G21" s="80"/>
      <c r="H21" s="96">
        <f t="shared" ref="H21:K21" si="5">SUM(H23:H25)</f>
        <v>1044.9753799999996</v>
      </c>
      <c r="I21" s="96">
        <f t="shared" si="5"/>
        <v>978.97872299999949</v>
      </c>
      <c r="J21" s="96">
        <f t="shared" si="5"/>
        <v>1230.5894340000007</v>
      </c>
      <c r="K21" s="96">
        <f t="shared" si="5"/>
        <v>937.32754</v>
      </c>
      <c r="L21" s="96">
        <f t="shared" ref="L21:Q21" si="6">SUM(L23:L25)</f>
        <v>9.2323500000002241</v>
      </c>
      <c r="M21" s="96">
        <f t="shared" si="6"/>
        <v>6.0000000003128662E-3</v>
      </c>
      <c r="N21" s="96">
        <f t="shared" si="6"/>
        <v>0</v>
      </c>
      <c r="O21" s="96">
        <f t="shared" si="6"/>
        <v>0</v>
      </c>
      <c r="P21" s="96">
        <f t="shared" si="6"/>
        <v>1.9999999999527063E-3</v>
      </c>
      <c r="Q21" s="96">
        <f t="shared" si="6"/>
        <v>0</v>
      </c>
      <c r="R21" s="96"/>
      <c r="S21" s="96"/>
      <c r="T21" s="96">
        <f>SUM(T23:T24)</f>
        <v>4267.0226670000011</v>
      </c>
      <c r="U21" s="96">
        <v>4634.672244020001</v>
      </c>
      <c r="V21" s="96">
        <f>SUM($H21:H21)</f>
        <v>1044.9753799999996</v>
      </c>
      <c r="W21" s="96">
        <f>SUM($H21:I21)</f>
        <v>2023.9541029999991</v>
      </c>
      <c r="X21" s="96">
        <f>SUM($H21:J21)</f>
        <v>3254.5435369999996</v>
      </c>
      <c r="Y21" s="96">
        <f>SUM($H21:K21)</f>
        <v>4191.8710769999998</v>
      </c>
      <c r="Z21" s="96">
        <f>SUM($L21:L21)</f>
        <v>9.2323500000002241</v>
      </c>
      <c r="AA21" s="96">
        <f>SUM($L21:M21)</f>
        <v>9.238350000000537</v>
      </c>
      <c r="AB21" s="96">
        <f>SUM($L21:N21)</f>
        <v>9.238350000000537</v>
      </c>
      <c r="AC21" s="96">
        <f>SUM($L21:O21)</f>
        <v>9.238350000000537</v>
      </c>
      <c r="AD21" s="96">
        <f>SUM($P21:P21)</f>
        <v>1.9999999999527063E-3</v>
      </c>
      <c r="AE21" s="96">
        <f>SUM($P21:Q21)</f>
        <v>1.9999999999527063E-3</v>
      </c>
    </row>
    <row r="22" spans="1:32" s="83" customFormat="1" ht="5.0999999999999996" customHeight="1" outlineLevel="2" x14ac:dyDescent="0.25">
      <c r="H22" s="86"/>
      <c r="I22" s="86"/>
      <c r="J22" s="86"/>
      <c r="K22" s="86"/>
      <c r="L22" s="86"/>
      <c r="M22" s="86"/>
      <c r="N22" s="86"/>
      <c r="O22" s="86"/>
      <c r="P22" s="86"/>
      <c r="Q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  <row r="23" spans="1:32" s="83" customFormat="1" outlineLevel="2" x14ac:dyDescent="0.25">
      <c r="D23" s="83" t="s">
        <v>265</v>
      </c>
      <c r="E23" s="86" t="s">
        <v>307</v>
      </c>
      <c r="H23" s="86">
        <f t="shared" ref="H23:Q25" si="7">H11-H17</f>
        <v>894.9388299999996</v>
      </c>
      <c r="I23" s="86">
        <f t="shared" si="7"/>
        <v>956.45612299999948</v>
      </c>
      <c r="J23" s="86">
        <f t="shared" si="7"/>
        <v>1190.1621840000007</v>
      </c>
      <c r="K23" s="86">
        <f t="shared" si="7"/>
        <v>901.49719000000005</v>
      </c>
      <c r="L23" s="86">
        <f t="shared" si="7"/>
        <v>9.2323500000002241</v>
      </c>
      <c r="M23" s="86">
        <f t="shared" si="7"/>
        <v>6.0000000003128662E-3</v>
      </c>
      <c r="N23" s="86">
        <f t="shared" si="7"/>
        <v>0</v>
      </c>
      <c r="O23" s="86">
        <f t="shared" si="7"/>
        <v>0</v>
      </c>
      <c r="P23" s="86">
        <f t="shared" si="7"/>
        <v>1.9999999999527063E-3</v>
      </c>
      <c r="Q23" s="86">
        <f t="shared" si="7"/>
        <v>0</v>
      </c>
      <c r="T23" s="86">
        <v>3388.269017000001</v>
      </c>
      <c r="U23" s="86">
        <v>3895.6022890200002</v>
      </c>
      <c r="V23" s="86">
        <f>SUM($H23:H23)</f>
        <v>894.9388299999996</v>
      </c>
      <c r="W23" s="86">
        <f>SUM($H23:I23)</f>
        <v>1851.3949529999991</v>
      </c>
      <c r="X23" s="86">
        <f>SUM($H23:J23)</f>
        <v>3041.5571369999998</v>
      </c>
      <c r="Y23" s="86">
        <f>SUM($H23:K23)</f>
        <v>3943.0543269999998</v>
      </c>
      <c r="Z23" s="86">
        <f>SUM($L23:L23)</f>
        <v>9.2323500000002241</v>
      </c>
      <c r="AA23" s="86">
        <f>SUM($L23:M23)</f>
        <v>9.238350000000537</v>
      </c>
      <c r="AB23" s="86">
        <f>SUM($L23:N23)</f>
        <v>9.238350000000537</v>
      </c>
      <c r="AC23" s="86">
        <f>SUM($L23:O23)</f>
        <v>9.238350000000537</v>
      </c>
      <c r="AD23" s="86">
        <f>SUM($P23:P23)</f>
        <v>1.9999999999527063E-3</v>
      </c>
      <c r="AE23" s="86">
        <f>SUM($P23:Q23)</f>
        <v>1.9999999999527063E-3</v>
      </c>
    </row>
    <row r="24" spans="1:32" s="83" customFormat="1" outlineLevel="2" x14ac:dyDescent="0.25">
      <c r="D24" s="83" t="s">
        <v>266</v>
      </c>
      <c r="E24" s="86" t="s">
        <v>307</v>
      </c>
      <c r="H24" s="86">
        <f t="shared" si="7"/>
        <v>150.03655000000003</v>
      </c>
      <c r="I24" s="86">
        <f t="shared" si="7"/>
        <v>22.522600000000011</v>
      </c>
      <c r="J24" s="86">
        <f t="shared" si="7"/>
        <v>40.427250000000015</v>
      </c>
      <c r="K24" s="86">
        <f t="shared" si="7"/>
        <v>35.83035000000001</v>
      </c>
      <c r="L24" s="86">
        <f t="shared" si="7"/>
        <v>0</v>
      </c>
      <c r="M24" s="86">
        <f t="shared" si="7"/>
        <v>0</v>
      </c>
      <c r="N24" s="86">
        <f t="shared" si="7"/>
        <v>0</v>
      </c>
      <c r="O24" s="86">
        <f t="shared" si="7"/>
        <v>0</v>
      </c>
      <c r="P24" s="86">
        <f t="shared" si="7"/>
        <v>0</v>
      </c>
      <c r="Q24" s="86">
        <f t="shared" si="7"/>
        <v>0</v>
      </c>
      <c r="T24" s="86">
        <v>878.75364999999988</v>
      </c>
      <c r="U24" s="86">
        <v>739.06995499999994</v>
      </c>
      <c r="V24" s="86">
        <f>SUM($H24:H24)</f>
        <v>150.03655000000003</v>
      </c>
      <c r="W24" s="86">
        <f>SUM($H24:I24)</f>
        <v>172.55915000000005</v>
      </c>
      <c r="X24" s="86">
        <f>SUM($H24:J24)</f>
        <v>212.98640000000006</v>
      </c>
      <c r="Y24" s="86">
        <f>SUM($H24:K24)</f>
        <v>248.81675000000007</v>
      </c>
      <c r="Z24" s="86">
        <f>SUM($L24:L24)</f>
        <v>0</v>
      </c>
      <c r="AA24" s="86">
        <f>SUM($L24:M24)</f>
        <v>0</v>
      </c>
      <c r="AB24" s="86">
        <f>SUM($L24:N24)</f>
        <v>0</v>
      </c>
      <c r="AC24" s="86">
        <f>SUM($L24:O24)</f>
        <v>0</v>
      </c>
      <c r="AD24" s="86">
        <f>SUM($P24:P24)</f>
        <v>0</v>
      </c>
      <c r="AE24" s="86">
        <f>SUM($P24:Q24)</f>
        <v>0</v>
      </c>
    </row>
    <row r="25" spans="1:32" s="83" customFormat="1" outlineLevel="2" x14ac:dyDescent="0.25">
      <c r="D25" s="83" t="s">
        <v>289</v>
      </c>
      <c r="E25" s="86" t="s">
        <v>307</v>
      </c>
      <c r="H25" s="86">
        <f t="shared" si="7"/>
        <v>0</v>
      </c>
      <c r="I25" s="86">
        <f t="shared" si="7"/>
        <v>0</v>
      </c>
      <c r="J25" s="86">
        <f t="shared" si="7"/>
        <v>0</v>
      </c>
      <c r="K25" s="86">
        <f t="shared" si="7"/>
        <v>0</v>
      </c>
      <c r="L25" s="86">
        <f t="shared" si="7"/>
        <v>0</v>
      </c>
      <c r="M25" s="86">
        <f t="shared" si="7"/>
        <v>0</v>
      </c>
      <c r="N25" s="86">
        <f t="shared" si="7"/>
        <v>0</v>
      </c>
      <c r="O25" s="86">
        <f t="shared" si="7"/>
        <v>0</v>
      </c>
      <c r="P25" s="86">
        <f t="shared" si="7"/>
        <v>0</v>
      </c>
      <c r="Q25" s="86">
        <f t="shared" si="7"/>
        <v>0</v>
      </c>
      <c r="T25" s="86">
        <v>0</v>
      </c>
      <c r="U25" s="86">
        <v>0</v>
      </c>
      <c r="V25" s="86">
        <f>SUM($H25:H25)</f>
        <v>0</v>
      </c>
      <c r="W25" s="86">
        <f>SUM($H25:I25)</f>
        <v>0</v>
      </c>
      <c r="X25" s="86">
        <f>SUM($H25:J25)</f>
        <v>0</v>
      </c>
      <c r="Y25" s="86">
        <f>SUM($H25:K25)</f>
        <v>0</v>
      </c>
      <c r="Z25" s="86">
        <f>SUM($L25:L25)</f>
        <v>0</v>
      </c>
      <c r="AA25" s="86">
        <f>SUM($L25:M25)</f>
        <v>0</v>
      </c>
      <c r="AB25" s="86">
        <f>SUM($L25:N25)</f>
        <v>0</v>
      </c>
      <c r="AC25" s="86">
        <f>SUM($L25:O25)</f>
        <v>0</v>
      </c>
      <c r="AD25" s="86">
        <f>SUM($P25:P25)</f>
        <v>0</v>
      </c>
      <c r="AE25" s="86">
        <f>SUM($P25:Q25)</f>
        <v>0</v>
      </c>
    </row>
    <row r="26" spans="1:32" s="83" customFormat="1" ht="5.0999999999999996" customHeight="1" outlineLevel="1" x14ac:dyDescent="0.25">
      <c r="H26" s="86"/>
      <c r="I26" s="86"/>
      <c r="J26" s="86"/>
      <c r="K26" s="86"/>
      <c r="L26" s="86"/>
      <c r="M26" s="86"/>
      <c r="N26" s="86"/>
      <c r="O26" s="86"/>
      <c r="P26" s="86"/>
      <c r="Q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</row>
    <row r="27" spans="1:32" ht="12" customHeight="1" x14ac:dyDescent="0.25">
      <c r="B27" s="114" t="s">
        <v>246</v>
      </c>
      <c r="C27" s="73"/>
      <c r="D27" s="73"/>
      <c r="E27" s="73"/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3"/>
      <c r="S27" s="73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</row>
    <row r="28" spans="1:32" s="83" customFormat="1" ht="5.0999999999999996" customHeight="1" outlineLevel="1" x14ac:dyDescent="0.25">
      <c r="H28" s="86"/>
      <c r="I28" s="86"/>
      <c r="J28" s="86"/>
      <c r="K28" s="86"/>
      <c r="L28" s="86"/>
      <c r="M28" s="86"/>
      <c r="N28" s="86"/>
      <c r="O28" s="86"/>
      <c r="P28" s="86"/>
      <c r="Q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</row>
    <row r="29" spans="1:32" outlineLevel="1" x14ac:dyDescent="0.25">
      <c r="C29" s="81" t="s">
        <v>221</v>
      </c>
      <c r="D29" s="82"/>
      <c r="E29" s="95" t="s">
        <v>309</v>
      </c>
      <c r="F29" s="82"/>
      <c r="G29" s="82"/>
      <c r="H29" s="95">
        <f t="shared" ref="H29:Q29" si="8">H36+H31</f>
        <v>107</v>
      </c>
      <c r="I29" s="95">
        <f t="shared" si="8"/>
        <v>145</v>
      </c>
      <c r="J29" s="95">
        <f t="shared" si="8"/>
        <v>170</v>
      </c>
      <c r="K29" s="95">
        <f t="shared" si="8"/>
        <v>175</v>
      </c>
      <c r="L29" s="95">
        <f t="shared" si="8"/>
        <v>238</v>
      </c>
      <c r="M29" s="95">
        <f t="shared" si="8"/>
        <v>249</v>
      </c>
      <c r="N29" s="95">
        <f t="shared" si="8"/>
        <v>209</v>
      </c>
      <c r="O29" s="95">
        <f t="shared" si="8"/>
        <v>248</v>
      </c>
      <c r="P29" s="95">
        <f t="shared" si="8"/>
        <v>338</v>
      </c>
      <c r="Q29" s="95">
        <f t="shared" si="8"/>
        <v>326</v>
      </c>
      <c r="R29" s="82"/>
      <c r="S29" s="82"/>
      <c r="T29" s="95">
        <f>T36+T31</f>
        <v>1067.6999999999998</v>
      </c>
      <c r="U29" s="95">
        <v>589</v>
      </c>
      <c r="V29" s="95">
        <f>SUM($H29:H29)</f>
        <v>107</v>
      </c>
      <c r="W29" s="95">
        <f>SUM($H29:I29)</f>
        <v>252</v>
      </c>
      <c r="X29" s="95">
        <f>SUM($H29:J29)</f>
        <v>422</v>
      </c>
      <c r="Y29" s="95">
        <f>SUM($H29:K29)</f>
        <v>597</v>
      </c>
      <c r="Z29" s="95">
        <f>SUM($L29:L29)</f>
        <v>238</v>
      </c>
      <c r="AA29" s="95">
        <f>SUM($L29:M29)</f>
        <v>487</v>
      </c>
      <c r="AB29" s="95">
        <f>SUM($L29:N29)</f>
        <v>696</v>
      </c>
      <c r="AC29" s="95">
        <f>SUM($L29:O29)</f>
        <v>944</v>
      </c>
      <c r="AD29" s="95">
        <f>SUM($P29:P29)</f>
        <v>338</v>
      </c>
      <c r="AE29" s="95">
        <f>SUM($P29:Q29)</f>
        <v>664</v>
      </c>
    </row>
    <row r="30" spans="1:32" s="83" customFormat="1" ht="5.0999999999999996" customHeight="1" outlineLevel="2" x14ac:dyDescent="0.25">
      <c r="H30" s="86"/>
      <c r="I30" s="86"/>
      <c r="J30" s="86"/>
      <c r="K30" s="86"/>
      <c r="L30" s="86"/>
      <c r="M30" s="86"/>
      <c r="N30" s="86"/>
      <c r="O30" s="86"/>
      <c r="P30" s="86"/>
      <c r="Q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</row>
    <row r="31" spans="1:32" outlineLevel="2" x14ac:dyDescent="0.25">
      <c r="B31" s="83"/>
      <c r="C31" s="83"/>
      <c r="D31" s="83" t="s">
        <v>222</v>
      </c>
      <c r="E31" s="86" t="s">
        <v>309</v>
      </c>
      <c r="F31" s="83"/>
      <c r="G31" s="83"/>
      <c r="H31" s="86">
        <v>25</v>
      </c>
      <c r="I31" s="86">
        <v>38</v>
      </c>
      <c r="J31" s="86">
        <v>57</v>
      </c>
      <c r="K31" s="86">
        <v>46</v>
      </c>
      <c r="L31" s="86">
        <v>4</v>
      </c>
      <c r="M31" s="86">
        <v>7</v>
      </c>
      <c r="N31" s="86">
        <v>7</v>
      </c>
      <c r="O31" s="86">
        <v>6</v>
      </c>
      <c r="P31" s="86">
        <v>3</v>
      </c>
      <c r="Q31" s="86">
        <v>7</v>
      </c>
      <c r="R31" s="83"/>
      <c r="S31" s="83"/>
      <c r="T31" s="86">
        <v>345.9</v>
      </c>
      <c r="U31" s="86">
        <v>184</v>
      </c>
      <c r="V31" s="86">
        <f>SUM($H31:H31)</f>
        <v>25</v>
      </c>
      <c r="W31" s="86">
        <f>SUM($H31:I31)</f>
        <v>63</v>
      </c>
      <c r="X31" s="86">
        <f>SUM($H31:J31)</f>
        <v>120</v>
      </c>
      <c r="Y31" s="86">
        <f>SUM($H31:K31)</f>
        <v>166</v>
      </c>
      <c r="Z31" s="86">
        <f>SUM($L31:L31)</f>
        <v>4</v>
      </c>
      <c r="AA31" s="86">
        <f>SUM($L31:M31)</f>
        <v>11</v>
      </c>
      <c r="AB31" s="86">
        <f>SUM($L31:N31)</f>
        <v>18</v>
      </c>
      <c r="AC31" s="86">
        <f>SUM($L31:O31)</f>
        <v>24</v>
      </c>
      <c r="AD31" s="86">
        <f>SUM($P31:P31)</f>
        <v>3</v>
      </c>
      <c r="AE31" s="86">
        <f>SUM($P31:Q31)</f>
        <v>10</v>
      </c>
    </row>
    <row r="32" spans="1:32" s="65" customFormat="1" ht="12" customHeight="1" outlineLevel="3" x14ac:dyDescent="0.25">
      <c r="A32" s="84"/>
      <c r="B32" s="84"/>
      <c r="C32" s="84"/>
      <c r="D32" s="87" t="s">
        <v>265</v>
      </c>
      <c r="E32" s="86" t="s">
        <v>309</v>
      </c>
      <c r="F32" s="84"/>
      <c r="G32" s="84"/>
      <c r="H32" s="88">
        <v>18.888260915631207</v>
      </c>
      <c r="I32" s="88">
        <v>32.827224343775725</v>
      </c>
      <c r="J32" s="88">
        <v>48.516762918862028</v>
      </c>
      <c r="K32" s="88">
        <v>39.182659900108604</v>
      </c>
      <c r="L32" s="88"/>
      <c r="M32" s="88"/>
      <c r="N32" s="88"/>
      <c r="O32" s="88"/>
      <c r="P32" s="88"/>
      <c r="Q32" s="88"/>
      <c r="R32" s="84"/>
      <c r="S32" s="84"/>
      <c r="T32" s="88">
        <v>263.22564736846192</v>
      </c>
      <c r="U32" s="88">
        <v>141.63592261038377</v>
      </c>
      <c r="V32" s="88">
        <f>SUM($H32:H32)</f>
        <v>18.888260915631207</v>
      </c>
      <c r="W32" s="88">
        <f>SUM($H32:I32)</f>
        <v>51.715485259406933</v>
      </c>
      <c r="X32" s="88">
        <f>SUM($H32:J32)</f>
        <v>100.23224817826896</v>
      </c>
      <c r="Y32" s="88">
        <f>SUM($H32:K32)</f>
        <v>139.41490807837755</v>
      </c>
      <c r="Z32" s="88"/>
      <c r="AA32" s="88"/>
      <c r="AB32" s="88"/>
      <c r="AC32" s="88"/>
      <c r="AD32" s="88"/>
      <c r="AE32" s="88"/>
      <c r="AF32" s="84"/>
    </row>
    <row r="33" spans="1:35" s="65" customFormat="1" ht="12" customHeight="1" outlineLevel="3" x14ac:dyDescent="0.25">
      <c r="A33" s="84"/>
      <c r="B33" s="84"/>
      <c r="C33" s="84"/>
      <c r="D33" s="87" t="s">
        <v>266</v>
      </c>
      <c r="E33" s="86" t="s">
        <v>309</v>
      </c>
      <c r="F33" s="84"/>
      <c r="G33" s="84"/>
      <c r="H33" s="88">
        <v>3.860387697830447</v>
      </c>
      <c r="I33" s="88">
        <v>0.75834761892475733</v>
      </c>
      <c r="J33" s="88">
        <v>1.3536628181262529</v>
      </c>
      <c r="K33" s="88">
        <v>1.2967993083710576</v>
      </c>
      <c r="L33" s="88"/>
      <c r="M33" s="88"/>
      <c r="N33" s="88"/>
      <c r="O33" s="88"/>
      <c r="P33" s="88"/>
      <c r="Q33" s="88"/>
      <c r="R33" s="84"/>
      <c r="S33" s="84"/>
      <c r="T33" s="88">
        <v>47.956824099802972</v>
      </c>
      <c r="U33" s="88">
        <v>24.173982585318655</v>
      </c>
      <c r="V33" s="88">
        <f>SUM($H33:H33)</f>
        <v>3.860387697830447</v>
      </c>
      <c r="W33" s="88">
        <f>SUM($H33:I33)</f>
        <v>4.6187353167552043</v>
      </c>
      <c r="X33" s="88">
        <f>SUM($H33:J33)</f>
        <v>5.9723981348814572</v>
      </c>
      <c r="Y33" s="88">
        <f>SUM($H33:K33)</f>
        <v>7.2691974432525148</v>
      </c>
      <c r="Z33" s="88"/>
      <c r="AA33" s="88"/>
      <c r="AB33" s="88"/>
      <c r="AC33" s="88"/>
      <c r="AD33" s="88"/>
      <c r="AE33" s="88"/>
      <c r="AF33" s="84"/>
    </row>
    <row r="34" spans="1:35" s="65" customFormat="1" ht="12" customHeight="1" outlineLevel="3" x14ac:dyDescent="0.25">
      <c r="A34" s="84"/>
      <c r="B34" s="84"/>
      <c r="C34" s="84"/>
      <c r="D34" s="87" t="s">
        <v>289</v>
      </c>
      <c r="E34" s="86" t="s">
        <v>309</v>
      </c>
      <c r="F34" s="84"/>
      <c r="G34" s="84"/>
      <c r="H34" s="88">
        <v>0</v>
      </c>
      <c r="I34" s="88">
        <v>0</v>
      </c>
      <c r="J34" s="88">
        <v>0</v>
      </c>
      <c r="K34" s="88">
        <v>0</v>
      </c>
      <c r="L34" s="88"/>
      <c r="M34" s="88"/>
      <c r="N34" s="88"/>
      <c r="O34" s="88"/>
      <c r="P34" s="88"/>
      <c r="Q34" s="88"/>
      <c r="R34" s="84"/>
      <c r="S34" s="84"/>
      <c r="T34" s="88">
        <v>0</v>
      </c>
      <c r="U34" s="88">
        <v>0</v>
      </c>
      <c r="V34" s="88">
        <f>SUM($H34:H34)</f>
        <v>0</v>
      </c>
      <c r="W34" s="88">
        <f>SUM($H34:I34)</f>
        <v>0</v>
      </c>
      <c r="X34" s="88">
        <f>SUM($H34:J34)</f>
        <v>0</v>
      </c>
      <c r="Y34" s="88">
        <f>SUM($H34:K34)</f>
        <v>0</v>
      </c>
      <c r="Z34" s="88"/>
      <c r="AA34" s="88"/>
      <c r="AB34" s="88"/>
      <c r="AC34" s="88"/>
      <c r="AD34" s="88"/>
      <c r="AE34" s="88"/>
      <c r="AF34" s="84"/>
    </row>
    <row r="35" spans="1:35" s="65" customFormat="1" ht="12" customHeight="1" outlineLevel="3" x14ac:dyDescent="0.25">
      <c r="A35" s="84"/>
      <c r="B35" s="84"/>
      <c r="C35" s="84"/>
      <c r="D35" s="87" t="s">
        <v>223</v>
      </c>
      <c r="E35" s="86" t="s">
        <v>309</v>
      </c>
      <c r="F35" s="84"/>
      <c r="G35" s="84"/>
      <c r="H35" s="88">
        <v>2.2513513865383468</v>
      </c>
      <c r="I35" s="88">
        <v>4.8144280372995167</v>
      </c>
      <c r="J35" s="88">
        <v>7.1295742630117269</v>
      </c>
      <c r="K35" s="88">
        <f>K31-SUM(K32:K34)</f>
        <v>5.5205407915203395</v>
      </c>
      <c r="L35" s="88"/>
      <c r="M35" s="88"/>
      <c r="N35" s="88"/>
      <c r="O35" s="88"/>
      <c r="P35" s="88"/>
      <c r="Q35" s="88"/>
      <c r="R35" s="84"/>
      <c r="S35" s="84"/>
      <c r="T35" s="88">
        <v>34.752528531735123</v>
      </c>
      <c r="U35" s="88">
        <v>18.500307415907766</v>
      </c>
      <c r="V35" s="88">
        <f>SUM($H35:H35)</f>
        <v>2.2513513865383468</v>
      </c>
      <c r="W35" s="88">
        <f>SUM($H35:I35)</f>
        <v>7.0657794238378635</v>
      </c>
      <c r="X35" s="88">
        <f>SUM($H35:J35)</f>
        <v>14.19535368684959</v>
      </c>
      <c r="Y35" s="88">
        <f>SUM($H35:K35)</f>
        <v>19.715894478369929</v>
      </c>
      <c r="Z35" s="88"/>
      <c r="AA35" s="88"/>
      <c r="AB35" s="88"/>
      <c r="AC35" s="88"/>
      <c r="AD35" s="88"/>
      <c r="AE35" s="88"/>
      <c r="AF35" s="84"/>
    </row>
    <row r="36" spans="1:35" s="83" customFormat="1" outlineLevel="2" x14ac:dyDescent="0.25">
      <c r="D36" s="83" t="s">
        <v>224</v>
      </c>
      <c r="E36" s="86" t="s">
        <v>309</v>
      </c>
      <c r="H36" s="86">
        <v>82</v>
      </c>
      <c r="I36" s="86">
        <v>107</v>
      </c>
      <c r="J36" s="86">
        <v>113</v>
      </c>
      <c r="K36" s="86">
        <v>129</v>
      </c>
      <c r="L36" s="86">
        <v>234</v>
      </c>
      <c r="M36" s="86">
        <v>242</v>
      </c>
      <c r="N36" s="86">
        <v>202</v>
      </c>
      <c r="O36" s="86">
        <v>242</v>
      </c>
      <c r="P36" s="86">
        <v>335</v>
      </c>
      <c r="Q36" s="86">
        <v>319</v>
      </c>
      <c r="T36" s="86">
        <v>721.8</v>
      </c>
      <c r="U36" s="86">
        <v>405</v>
      </c>
      <c r="V36" s="86">
        <f>SUM($H36:H36)</f>
        <v>82</v>
      </c>
      <c r="W36" s="86">
        <f>SUM($H36:I36)</f>
        <v>189</v>
      </c>
      <c r="X36" s="86">
        <f>SUM($H36:J36)</f>
        <v>302</v>
      </c>
      <c r="Y36" s="86">
        <f>SUM($H36:K36)</f>
        <v>431</v>
      </c>
      <c r="Z36" s="86">
        <f>SUM($L36:L36)</f>
        <v>234</v>
      </c>
      <c r="AA36" s="86">
        <f>SUM($L36:M36)</f>
        <v>476</v>
      </c>
      <c r="AB36" s="86">
        <f>SUM($L36:N36)</f>
        <v>678</v>
      </c>
      <c r="AC36" s="86">
        <f>SUM($L36:O36)</f>
        <v>920</v>
      </c>
      <c r="AD36" s="86">
        <f>SUM($P36:P36)</f>
        <v>335</v>
      </c>
      <c r="AE36" s="86">
        <f>SUM($P36:Q36)</f>
        <v>654</v>
      </c>
      <c r="AG36" s="63"/>
      <c r="AH36" s="63"/>
      <c r="AI36" s="63"/>
    </row>
    <row r="37" spans="1:35" s="83" customFormat="1" ht="5.0999999999999996" customHeight="1" outlineLevel="1" x14ac:dyDescent="0.25">
      <c r="H37" s="86"/>
      <c r="I37" s="86"/>
      <c r="J37" s="86"/>
      <c r="K37" s="86"/>
      <c r="L37" s="86"/>
      <c r="M37" s="86"/>
      <c r="N37" s="86"/>
      <c r="O37" s="86"/>
      <c r="P37" s="86"/>
      <c r="Q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G37" s="63"/>
      <c r="AH37" s="63"/>
      <c r="AI37" s="63"/>
    </row>
    <row r="38" spans="1:35" s="83" customFormat="1" outlineLevel="1" x14ac:dyDescent="0.25">
      <c r="B38" s="63"/>
      <c r="C38" s="81" t="s">
        <v>225</v>
      </c>
      <c r="D38" s="82"/>
      <c r="E38" s="95" t="s">
        <v>309</v>
      </c>
      <c r="F38" s="82"/>
      <c r="G38" s="82"/>
      <c r="H38" s="95">
        <v>44</v>
      </c>
      <c r="I38" s="95">
        <v>52</v>
      </c>
      <c r="J38" s="95">
        <v>61</v>
      </c>
      <c r="K38" s="95">
        <v>61</v>
      </c>
      <c r="L38" s="95">
        <v>80</v>
      </c>
      <c r="M38" s="95">
        <v>97</v>
      </c>
      <c r="N38" s="95">
        <v>85</v>
      </c>
      <c r="O38" s="95">
        <v>94</v>
      </c>
      <c r="P38" s="95">
        <v>101</v>
      </c>
      <c r="Q38" s="95">
        <v>96</v>
      </c>
      <c r="R38" s="81"/>
      <c r="S38" s="81"/>
      <c r="T38" s="95">
        <v>347.5</v>
      </c>
      <c r="U38" s="95">
        <v>226</v>
      </c>
      <c r="V38" s="95">
        <f>SUM($H38:H38)</f>
        <v>44</v>
      </c>
      <c r="W38" s="95">
        <f>SUM($H38:I38)</f>
        <v>96</v>
      </c>
      <c r="X38" s="95">
        <f>SUM($H38:J38)</f>
        <v>157</v>
      </c>
      <c r="Y38" s="95">
        <f>SUM($H38:K38)</f>
        <v>218</v>
      </c>
      <c r="Z38" s="95">
        <f>SUM($L38:L38)</f>
        <v>80</v>
      </c>
      <c r="AA38" s="95">
        <f>SUM($L38:M38)</f>
        <v>177</v>
      </c>
      <c r="AB38" s="95">
        <f>SUM($L38:N38)</f>
        <v>262</v>
      </c>
      <c r="AC38" s="95">
        <f>SUM($L38:O38)</f>
        <v>356</v>
      </c>
      <c r="AD38" s="95">
        <f>SUM($P38:P38)</f>
        <v>101</v>
      </c>
      <c r="AE38" s="95">
        <f>SUM($P38:Q38)</f>
        <v>197</v>
      </c>
      <c r="AG38" s="63"/>
      <c r="AH38" s="63"/>
      <c r="AI38" s="63"/>
    </row>
    <row r="39" spans="1:35" s="83" customFormat="1" ht="5.0999999999999996" customHeight="1" outlineLevel="2" x14ac:dyDescent="0.25">
      <c r="H39" s="86"/>
      <c r="I39" s="86"/>
      <c r="J39" s="86"/>
      <c r="K39" s="86"/>
      <c r="L39" s="86"/>
      <c r="M39" s="86"/>
      <c r="N39" s="86"/>
      <c r="O39" s="86"/>
      <c r="P39" s="86"/>
      <c r="Q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</row>
    <row r="40" spans="1:35" s="83" customFormat="1" outlineLevel="2" x14ac:dyDescent="0.25">
      <c r="D40" s="90" t="s">
        <v>226</v>
      </c>
      <c r="E40" s="86" t="s">
        <v>309</v>
      </c>
      <c r="H40" s="86">
        <v>0</v>
      </c>
      <c r="I40" s="86">
        <v>0</v>
      </c>
      <c r="J40" s="86">
        <v>0</v>
      </c>
      <c r="K40" s="86">
        <f>Y40-X40</f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T40" s="86">
        <v>0</v>
      </c>
      <c r="U40" s="86">
        <v>0</v>
      </c>
      <c r="V40" s="86">
        <f>SUM($H40:H40)</f>
        <v>0</v>
      </c>
      <c r="W40" s="86">
        <f>SUM($H40:I40)</f>
        <v>0</v>
      </c>
      <c r="X40" s="86">
        <f>SUM($H40:J40)</f>
        <v>0</v>
      </c>
      <c r="Y40" s="86">
        <v>0</v>
      </c>
      <c r="Z40" s="86">
        <f>SUM($L40:L40)</f>
        <v>0</v>
      </c>
      <c r="AA40" s="86">
        <f>SUM($L40:M40)</f>
        <v>0</v>
      </c>
      <c r="AB40" s="86">
        <f>SUM($L40:N40)</f>
        <v>0</v>
      </c>
      <c r="AC40" s="86">
        <f>SUM($L40:O40)</f>
        <v>0</v>
      </c>
      <c r="AD40" s="86">
        <f>SUM($P40:P40)</f>
        <v>0</v>
      </c>
      <c r="AE40" s="86">
        <f>SUM($P40:Q40)</f>
        <v>0</v>
      </c>
    </row>
    <row r="41" spans="1:35" s="83" customFormat="1" outlineLevel="2" x14ac:dyDescent="0.25">
      <c r="D41" s="90" t="s">
        <v>227</v>
      </c>
      <c r="E41" s="86" t="s">
        <v>309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6">
        <v>0</v>
      </c>
      <c r="Q41" s="86">
        <v>0</v>
      </c>
      <c r="T41" s="86">
        <v>0</v>
      </c>
      <c r="U41" s="86">
        <v>0</v>
      </c>
      <c r="V41" s="86">
        <f>SUM($H41:H41)</f>
        <v>0</v>
      </c>
      <c r="W41" s="86">
        <f>SUM($H41:I41)</f>
        <v>0</v>
      </c>
      <c r="X41" s="86">
        <f>SUM($H41:J41)</f>
        <v>0</v>
      </c>
      <c r="Y41" s="86">
        <v>0</v>
      </c>
      <c r="Z41" s="86">
        <f>SUM($L41:L41)</f>
        <v>0</v>
      </c>
      <c r="AA41" s="86">
        <f>SUM($L41:M41)</f>
        <v>0</v>
      </c>
      <c r="AB41" s="86">
        <f>SUM($L41:N41)</f>
        <v>0</v>
      </c>
      <c r="AC41" s="86">
        <f>SUM($L41:O41)</f>
        <v>0</v>
      </c>
      <c r="AD41" s="86">
        <f>SUM($P41:P41)</f>
        <v>0</v>
      </c>
      <c r="AE41" s="86">
        <f>SUM($P41:Q41)</f>
        <v>0</v>
      </c>
    </row>
    <row r="42" spans="1:35" s="83" customFormat="1" outlineLevel="2" x14ac:dyDescent="0.25">
      <c r="D42" s="90" t="s">
        <v>228</v>
      </c>
      <c r="E42" s="86" t="s">
        <v>309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T42" s="86">
        <v>0</v>
      </c>
      <c r="U42" s="86">
        <v>0</v>
      </c>
      <c r="V42" s="86">
        <f>SUM($H42:H42)</f>
        <v>0</v>
      </c>
      <c r="W42" s="86">
        <f>SUM($H42:I42)</f>
        <v>0</v>
      </c>
      <c r="X42" s="86">
        <f>SUM($H42:J42)</f>
        <v>0</v>
      </c>
      <c r="Y42" s="86">
        <v>0</v>
      </c>
      <c r="Z42" s="86">
        <f>SUM($L42:L42)</f>
        <v>0</v>
      </c>
      <c r="AA42" s="86">
        <f>SUM($L42:M42)</f>
        <v>0</v>
      </c>
      <c r="AB42" s="86">
        <f>SUM($L42:N42)</f>
        <v>0</v>
      </c>
      <c r="AC42" s="86">
        <f>SUM($L42:O42)</f>
        <v>0</v>
      </c>
      <c r="AD42" s="86">
        <f>SUM($P42:P42)</f>
        <v>0</v>
      </c>
      <c r="AE42" s="86">
        <f>SUM($P42:Q42)</f>
        <v>0</v>
      </c>
    </row>
    <row r="43" spans="1:35" s="83" customFormat="1" outlineLevel="2" x14ac:dyDescent="0.25">
      <c r="D43" s="90" t="s">
        <v>229</v>
      </c>
      <c r="E43" s="86" t="s">
        <v>309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T43" s="86">
        <v>0</v>
      </c>
      <c r="U43" s="86">
        <v>0</v>
      </c>
      <c r="V43" s="86">
        <f>SUM($H43:H43)</f>
        <v>0</v>
      </c>
      <c r="W43" s="86">
        <f>SUM($H43:I43)</f>
        <v>0</v>
      </c>
      <c r="X43" s="86">
        <f>SUM($H43:J43)</f>
        <v>0</v>
      </c>
      <c r="Y43" s="86">
        <v>0</v>
      </c>
      <c r="Z43" s="86">
        <f>SUM($L43:L43)</f>
        <v>0</v>
      </c>
      <c r="AA43" s="86">
        <f>SUM($L43:M43)</f>
        <v>0</v>
      </c>
      <c r="AB43" s="86">
        <f>SUM($L43:N43)</f>
        <v>0</v>
      </c>
      <c r="AC43" s="86">
        <f>SUM($L43:O43)</f>
        <v>0</v>
      </c>
      <c r="AD43" s="86">
        <f>SUM($P43:P43)</f>
        <v>0</v>
      </c>
      <c r="AE43" s="86">
        <f>SUM($P43:Q43)</f>
        <v>0</v>
      </c>
    </row>
    <row r="44" spans="1:35" s="83" customFormat="1" outlineLevel="2" x14ac:dyDescent="0.25">
      <c r="D44" s="90" t="s">
        <v>230</v>
      </c>
      <c r="E44" s="86" t="s">
        <v>309</v>
      </c>
      <c r="H44" s="86">
        <v>3.5317226823000003</v>
      </c>
      <c r="I44" s="86">
        <v>4.6583784662999994</v>
      </c>
      <c r="J44" s="86">
        <v>4.2912816394000011</v>
      </c>
      <c r="K44" s="86">
        <v>4.6694628188000005</v>
      </c>
      <c r="L44" s="86">
        <v>5.0585667751000001</v>
      </c>
      <c r="M44" s="86">
        <v>5.2758042198999995</v>
      </c>
      <c r="N44" s="86">
        <v>4.9099625146000001</v>
      </c>
      <c r="O44" s="86">
        <v>5.4727556434999984</v>
      </c>
      <c r="P44" s="86">
        <v>5.9981007452999995</v>
      </c>
      <c r="Q44" s="86">
        <v>5.7526706542000001</v>
      </c>
      <c r="T44" s="86">
        <v>24.259138109317835</v>
      </c>
      <c r="U44" s="86">
        <v>17.412793525180117</v>
      </c>
      <c r="V44" s="86">
        <f>SUM($H44:H44)</f>
        <v>3.5317226823000003</v>
      </c>
      <c r="W44" s="86">
        <f>SUM($H44:I44)</f>
        <v>8.1901011486000002</v>
      </c>
      <c r="X44" s="86">
        <f>SUM($H44:J44)</f>
        <v>12.481382788000001</v>
      </c>
      <c r="Y44" s="86">
        <v>17.150845606800001</v>
      </c>
      <c r="Z44" s="86">
        <f>SUM($L44:L44)</f>
        <v>5.0585667751000001</v>
      </c>
      <c r="AA44" s="86">
        <f>SUM($L44:M44)</f>
        <v>10.334370995</v>
      </c>
      <c r="AB44" s="86">
        <f>SUM($L44:N44)</f>
        <v>15.244333509600001</v>
      </c>
      <c r="AC44" s="86">
        <f>SUM($L44:O44)</f>
        <v>20.717089153099998</v>
      </c>
      <c r="AD44" s="86">
        <f>SUM($P44:P44)</f>
        <v>5.9981007452999995</v>
      </c>
      <c r="AE44" s="86">
        <f>SUM($P44:Q44)</f>
        <v>11.7507713995</v>
      </c>
    </row>
    <row r="45" spans="1:35" s="83" customFormat="1" outlineLevel="2" x14ac:dyDescent="0.25">
      <c r="D45" s="90" t="s">
        <v>231</v>
      </c>
      <c r="E45" s="86" t="s">
        <v>309</v>
      </c>
      <c r="H45" s="86">
        <v>9.9817806954999995</v>
      </c>
      <c r="I45" s="86">
        <v>11.430723307000003</v>
      </c>
      <c r="J45" s="86">
        <v>11.772169815599995</v>
      </c>
      <c r="K45" s="86">
        <v>11.528360263200003</v>
      </c>
      <c r="L45" s="86">
        <v>13.674015455200001</v>
      </c>
      <c r="M45" s="86">
        <v>15.388911129599999</v>
      </c>
      <c r="N45" s="86">
        <v>15.473531038900008</v>
      </c>
      <c r="O45" s="86">
        <v>15.846357578999996</v>
      </c>
      <c r="P45" s="86">
        <v>16.4458263876</v>
      </c>
      <c r="Q45" s="86">
        <v>14.764285224700002</v>
      </c>
      <c r="T45" s="86">
        <v>77.762268005192354</v>
      </c>
      <c r="U45" s="86">
        <v>47.246784965452221</v>
      </c>
      <c r="V45" s="86">
        <f>SUM($H45:H45)</f>
        <v>9.9817806954999995</v>
      </c>
      <c r="W45" s="86">
        <f>SUM($H45:I45)</f>
        <v>21.4125040025</v>
      </c>
      <c r="X45" s="86">
        <f>SUM($H45:J45)</f>
        <v>33.184673818099995</v>
      </c>
      <c r="Y45" s="86">
        <v>44.713034081300002</v>
      </c>
      <c r="Z45" s="86">
        <f>SUM($L45:L45)</f>
        <v>13.674015455200001</v>
      </c>
      <c r="AA45" s="86">
        <f>SUM($L45:M45)</f>
        <v>29.0629265848</v>
      </c>
      <c r="AB45" s="86">
        <f>SUM($L45:N45)</f>
        <v>44.536457623700009</v>
      </c>
      <c r="AC45" s="86">
        <f>SUM($L45:O45)</f>
        <v>60.382815202700002</v>
      </c>
      <c r="AD45" s="86">
        <f>SUM($P45:P45)</f>
        <v>16.4458263876</v>
      </c>
      <c r="AE45" s="86">
        <f>SUM($P45:Q45)</f>
        <v>31.210111612300004</v>
      </c>
    </row>
    <row r="46" spans="1:35" s="83" customFormat="1" outlineLevel="2" x14ac:dyDescent="0.25">
      <c r="D46" s="90" t="s">
        <v>232</v>
      </c>
      <c r="E46" s="86" t="s">
        <v>309</v>
      </c>
      <c r="H46" s="86">
        <v>0.77975959659999994</v>
      </c>
      <c r="I46" s="86">
        <v>0.16515550230000009</v>
      </c>
      <c r="J46" s="86">
        <v>0.11329417289999992</v>
      </c>
      <c r="K46" s="86">
        <v>1.5656413088999999</v>
      </c>
      <c r="L46" s="86">
        <v>2.0586088765999997</v>
      </c>
      <c r="M46" s="86">
        <v>1.5313467271000003</v>
      </c>
      <c r="N46" s="86">
        <v>1.4235831426000005</v>
      </c>
      <c r="O46" s="86">
        <v>2.3078414698999996</v>
      </c>
      <c r="P46" s="86">
        <v>2.4201275101999999</v>
      </c>
      <c r="Q46" s="86">
        <v>1.2995953726999996</v>
      </c>
      <c r="T46" s="86">
        <v>3.2067692648810904</v>
      </c>
      <c r="U46" s="86">
        <v>1.7481899803890355</v>
      </c>
      <c r="V46" s="86">
        <f>SUM($H46:H46)</f>
        <v>0.77975959659999994</v>
      </c>
      <c r="W46" s="86">
        <f>SUM($H46:I46)</f>
        <v>0.94491509890000003</v>
      </c>
      <c r="X46" s="86">
        <f>SUM($H46:J46)</f>
        <v>1.0582092718</v>
      </c>
      <c r="Y46" s="86">
        <v>2.6238505806999997</v>
      </c>
      <c r="Z46" s="86">
        <f>SUM($L46:L46)</f>
        <v>2.0586088765999997</v>
      </c>
      <c r="AA46" s="86">
        <f>SUM($L46:M46)</f>
        <v>3.5899556037</v>
      </c>
      <c r="AB46" s="86">
        <f>SUM($L46:N46)</f>
        <v>5.0135387463000001</v>
      </c>
      <c r="AC46" s="86">
        <f>SUM($L46:O46)</f>
        <v>7.3213802161999997</v>
      </c>
      <c r="AD46" s="86">
        <f>SUM($P46:P46)</f>
        <v>2.4201275101999999</v>
      </c>
      <c r="AE46" s="86">
        <f>SUM($P46:Q46)</f>
        <v>3.7197228828999993</v>
      </c>
    </row>
    <row r="47" spans="1:35" s="83" customFormat="1" outlineLevel="2" x14ac:dyDescent="0.25">
      <c r="D47" s="90" t="s">
        <v>233</v>
      </c>
      <c r="E47" s="86" t="s">
        <v>309</v>
      </c>
      <c r="H47" s="86">
        <v>2.8342594337000002</v>
      </c>
      <c r="I47" s="86">
        <v>2.8137283637000001</v>
      </c>
      <c r="J47" s="86">
        <v>3.0798500052000009</v>
      </c>
      <c r="K47" s="86">
        <v>3.2501212084999986</v>
      </c>
      <c r="L47" s="86">
        <v>3.8557347544999998</v>
      </c>
      <c r="M47" s="86">
        <v>3.7923664415999996</v>
      </c>
      <c r="N47" s="86">
        <v>3.6275202089000023</v>
      </c>
      <c r="O47" s="86">
        <v>4.4196051045999996</v>
      </c>
      <c r="P47" s="86">
        <v>5.0196772802999998</v>
      </c>
      <c r="Q47" s="86">
        <v>4.6564625792000012</v>
      </c>
      <c r="T47" s="86">
        <v>20.351260460867707</v>
      </c>
      <c r="U47" s="86">
        <v>13.174799793206446</v>
      </c>
      <c r="V47" s="86">
        <f>SUM($H47:H47)</f>
        <v>2.8342594337000002</v>
      </c>
      <c r="W47" s="86">
        <f>SUM($H47:I47)</f>
        <v>5.6479877974000008</v>
      </c>
      <c r="X47" s="86">
        <f>SUM($H47:J47)</f>
        <v>8.7278378026000016</v>
      </c>
      <c r="Y47" s="86">
        <v>11.977959011099999</v>
      </c>
      <c r="Z47" s="86">
        <f>SUM($L47:L47)</f>
        <v>3.8557347544999998</v>
      </c>
      <c r="AA47" s="86">
        <f>SUM($L47:M47)</f>
        <v>7.6481011960999989</v>
      </c>
      <c r="AB47" s="86">
        <f>SUM($L47:N47)</f>
        <v>11.275621405000001</v>
      </c>
      <c r="AC47" s="86">
        <f>SUM($L47:O47)</f>
        <v>15.695226509600001</v>
      </c>
      <c r="AD47" s="86">
        <f>SUM($P47:P47)</f>
        <v>5.0196772802999998</v>
      </c>
      <c r="AE47" s="86">
        <f>SUM($P47:Q47)</f>
        <v>9.676139859500001</v>
      </c>
    </row>
    <row r="48" spans="1:35" s="83" customFormat="1" outlineLevel="2" x14ac:dyDescent="0.25">
      <c r="D48" s="90" t="s">
        <v>234</v>
      </c>
      <c r="E48" s="86" t="s">
        <v>309</v>
      </c>
      <c r="H48" s="86">
        <v>13.127349006799999</v>
      </c>
      <c r="I48" s="86">
        <v>15.5515958761</v>
      </c>
      <c r="J48" s="86">
        <v>14.7371000819</v>
      </c>
      <c r="K48" s="86">
        <v>17.542795520999999</v>
      </c>
      <c r="L48" s="86">
        <v>18.8740488294</v>
      </c>
      <c r="M48" s="86">
        <v>19.282397300100001</v>
      </c>
      <c r="N48" s="86">
        <v>18.891792038400002</v>
      </c>
      <c r="O48" s="86">
        <v>19.920176600500003</v>
      </c>
      <c r="P48" s="86">
        <v>22.226319484099999</v>
      </c>
      <c r="Q48" s="86">
        <v>20.337072867700002</v>
      </c>
      <c r="T48" s="86">
        <v>86.315966909122508</v>
      </c>
      <c r="U48" s="86">
        <v>58.914673489498242</v>
      </c>
      <c r="V48" s="86">
        <f>SUM($H48:H48)</f>
        <v>13.127349006799999</v>
      </c>
      <c r="W48" s="86">
        <f>SUM($H48:I48)</f>
        <v>28.678944882899998</v>
      </c>
      <c r="X48" s="86">
        <f>SUM($H48:J48)</f>
        <v>43.416044964799994</v>
      </c>
      <c r="Y48" s="86">
        <v>60.958840485799996</v>
      </c>
      <c r="Z48" s="86">
        <f>SUM($L48:L48)</f>
        <v>18.8740488294</v>
      </c>
      <c r="AA48" s="86">
        <f>SUM($L48:M48)</f>
        <v>38.156446129499997</v>
      </c>
      <c r="AB48" s="86">
        <f>SUM($L48:N48)</f>
        <v>57.048238167899996</v>
      </c>
      <c r="AC48" s="86">
        <f>SUM($L48:O48)</f>
        <v>76.968414768399995</v>
      </c>
      <c r="AD48" s="86">
        <f>SUM($P48:P48)</f>
        <v>22.226319484099999</v>
      </c>
      <c r="AE48" s="86">
        <f>SUM($P48:Q48)</f>
        <v>42.563392351800005</v>
      </c>
    </row>
    <row r="49" spans="2:35" s="83" customFormat="1" outlineLevel="2" x14ac:dyDescent="0.25">
      <c r="D49" s="90" t="s">
        <v>235</v>
      </c>
      <c r="E49" s="86" t="s">
        <v>309</v>
      </c>
      <c r="H49" s="86">
        <v>5.912225134899999</v>
      </c>
      <c r="I49" s="86">
        <v>8.7239204487999995</v>
      </c>
      <c r="J49" s="86">
        <v>17.564421528200008</v>
      </c>
      <c r="K49" s="86">
        <v>11.734317239900003</v>
      </c>
      <c r="L49" s="86">
        <v>14.161411439099998</v>
      </c>
      <c r="M49" s="86">
        <v>15.03227099539999</v>
      </c>
      <c r="N49" s="86">
        <v>18.489017128099999</v>
      </c>
      <c r="O49" s="86">
        <v>18.102663970300007</v>
      </c>
      <c r="P49" s="86">
        <v>19.495860071200003</v>
      </c>
      <c r="Q49" s="86">
        <v>20.191936736999992</v>
      </c>
      <c r="T49" s="86">
        <f>75.0858946614887-3.1023854824719</f>
        <v>71.983509179016792</v>
      </c>
      <c r="U49" s="86">
        <v>48.553121685640711</v>
      </c>
      <c r="V49" s="86">
        <f>SUM($H49:H49)</f>
        <v>5.912225134899999</v>
      </c>
      <c r="W49" s="86">
        <f>SUM($H49:I49)</f>
        <v>14.636145583699999</v>
      </c>
      <c r="X49" s="86">
        <f>SUM($H49:J49)</f>
        <v>32.200567111900007</v>
      </c>
      <c r="Y49" s="86">
        <v>43.921440132400008</v>
      </c>
      <c r="Z49" s="86">
        <f>SUM($L49:L49)</f>
        <v>14.161411439099998</v>
      </c>
      <c r="AA49" s="86">
        <f>SUM($L49:M49)</f>
        <v>29.193682434499991</v>
      </c>
      <c r="AB49" s="86">
        <f>SUM($L49:N49)</f>
        <v>47.682699562599993</v>
      </c>
      <c r="AC49" s="86">
        <f>SUM($L49:O49)</f>
        <v>65.785363532899993</v>
      </c>
      <c r="AD49" s="86">
        <f>SUM($P49:P49)</f>
        <v>19.495860071200003</v>
      </c>
      <c r="AE49" s="86">
        <f>SUM($P49:Q49)</f>
        <v>39.687796808199991</v>
      </c>
    </row>
    <row r="50" spans="2:35" s="83" customFormat="1" outlineLevel="2" x14ac:dyDescent="0.25">
      <c r="D50" s="90" t="s">
        <v>236</v>
      </c>
      <c r="E50" s="86" t="s">
        <v>309</v>
      </c>
      <c r="H50" s="86">
        <v>7.7498895064999997</v>
      </c>
      <c r="I50" s="86">
        <v>8.8280318991999991</v>
      </c>
      <c r="J50" s="86">
        <v>9.1274376880000023</v>
      </c>
      <c r="K50" s="86">
        <v>10.948671008200003</v>
      </c>
      <c r="L50" s="86">
        <v>22.329461342699997</v>
      </c>
      <c r="M50" s="86">
        <v>36.955188782099995</v>
      </c>
      <c r="N50" s="86">
        <v>21.744843581500014</v>
      </c>
      <c r="O50" s="86">
        <v>28.064711860199996</v>
      </c>
      <c r="P50" s="86">
        <v>29.851159551600002</v>
      </c>
      <c r="Q50" s="86">
        <v>28.120052045799994</v>
      </c>
      <c r="T50" s="86">
        <v>63.621088071601697</v>
      </c>
      <c r="U50" s="86">
        <v>38.799876710806878</v>
      </c>
      <c r="V50" s="86">
        <f>SUM($H50:H50)</f>
        <v>7.7498895064999997</v>
      </c>
      <c r="W50" s="86">
        <f>SUM($H50:I50)</f>
        <v>16.5779214057</v>
      </c>
      <c r="X50" s="86">
        <f>SUM($H50:J50)</f>
        <v>25.705359093700004</v>
      </c>
      <c r="Y50" s="86">
        <v>36.654030101900005</v>
      </c>
      <c r="Z50" s="86">
        <f>SUM($L50:L50)</f>
        <v>22.329461342699997</v>
      </c>
      <c r="AA50" s="86">
        <f>SUM($L50:M50)</f>
        <v>59.284650124799995</v>
      </c>
      <c r="AB50" s="86">
        <f>SUM($L50:N50)</f>
        <v>81.029493706300002</v>
      </c>
      <c r="AC50" s="86">
        <f>SUM($L50:O50)</f>
        <v>109.09420556649999</v>
      </c>
      <c r="AD50" s="86">
        <f>SUM($P50:P50)</f>
        <v>29.851159551600002</v>
      </c>
      <c r="AE50" s="86">
        <f>SUM($P50:Q50)</f>
        <v>57.9712115974</v>
      </c>
    </row>
    <row r="51" spans="2:35" s="83" customFormat="1" ht="5.0999999999999996" customHeight="1" outlineLevel="1" x14ac:dyDescent="0.25">
      <c r="H51" s="86"/>
      <c r="I51" s="86"/>
      <c r="J51" s="86"/>
      <c r="K51" s="86"/>
      <c r="L51" s="86"/>
      <c r="M51" s="86"/>
      <c r="N51" s="86"/>
      <c r="O51" s="86"/>
      <c r="P51" s="86"/>
      <c r="Q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</row>
    <row r="52" spans="2:35" s="83" customFormat="1" outlineLevel="1" x14ac:dyDescent="0.25">
      <c r="B52" s="63"/>
      <c r="C52" s="81" t="s">
        <v>237</v>
      </c>
      <c r="D52" s="82"/>
      <c r="E52" s="95" t="s">
        <v>309</v>
      </c>
      <c r="F52" s="82"/>
      <c r="G52" s="82"/>
      <c r="H52" s="95">
        <v>63</v>
      </c>
      <c r="I52" s="95">
        <v>93</v>
      </c>
      <c r="J52" s="95">
        <v>109</v>
      </c>
      <c r="K52" s="95">
        <v>114</v>
      </c>
      <c r="L52" s="95">
        <v>158</v>
      </c>
      <c r="M52" s="95">
        <v>152</v>
      </c>
      <c r="N52" s="95">
        <v>124</v>
      </c>
      <c r="O52" s="95">
        <v>154</v>
      </c>
      <c r="P52" s="95">
        <v>237</v>
      </c>
      <c r="Q52" s="95">
        <v>230</v>
      </c>
      <c r="R52" s="82"/>
      <c r="S52" s="82"/>
      <c r="T52" s="95">
        <v>720.19999999999993</v>
      </c>
      <c r="U52" s="95">
        <v>363</v>
      </c>
      <c r="V52" s="95">
        <f>SUM($H52:H52)</f>
        <v>63</v>
      </c>
      <c r="W52" s="95">
        <f>SUM($H52:I52)</f>
        <v>156</v>
      </c>
      <c r="X52" s="95">
        <f>SUM($H52:J52)</f>
        <v>265</v>
      </c>
      <c r="Y52" s="95">
        <f>SUM($H52:K52)</f>
        <v>379</v>
      </c>
      <c r="Z52" s="95">
        <f>SUM($L52:L52)</f>
        <v>158</v>
      </c>
      <c r="AA52" s="95">
        <f>SUM($L52:M52)</f>
        <v>310</v>
      </c>
      <c r="AB52" s="95">
        <f>SUM($L52:N52)</f>
        <v>434</v>
      </c>
      <c r="AC52" s="95">
        <f>SUM($L52:O52)</f>
        <v>588</v>
      </c>
      <c r="AD52" s="95">
        <f>SUM($P52:P52)</f>
        <v>237</v>
      </c>
      <c r="AE52" s="95">
        <f>SUM($P52:Q52)</f>
        <v>467</v>
      </c>
      <c r="AG52" s="63"/>
      <c r="AH52" s="63"/>
      <c r="AI52" s="63"/>
    </row>
    <row r="53" spans="2:35" s="83" customFormat="1" ht="5.0999999999999996" customHeight="1" outlineLevel="1" x14ac:dyDescent="0.25">
      <c r="H53" s="86"/>
      <c r="I53" s="86"/>
      <c r="J53" s="86"/>
      <c r="K53" s="86"/>
      <c r="L53" s="86"/>
      <c r="M53" s="86"/>
      <c r="N53" s="86"/>
      <c r="O53" s="86"/>
      <c r="P53" s="86"/>
      <c r="Q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</row>
    <row r="54" spans="2:35" s="83" customFormat="1" outlineLevel="1" x14ac:dyDescent="0.25">
      <c r="B54" s="63"/>
      <c r="C54" s="81" t="s">
        <v>238</v>
      </c>
      <c r="D54" s="82"/>
      <c r="E54" s="95" t="s">
        <v>309</v>
      </c>
      <c r="F54" s="82"/>
      <c r="G54" s="82"/>
      <c r="H54" s="95">
        <v>48</v>
      </c>
      <c r="I54" s="95">
        <v>64</v>
      </c>
      <c r="J54" s="95">
        <v>80</v>
      </c>
      <c r="K54" s="95">
        <v>83</v>
      </c>
      <c r="L54" s="95">
        <v>139</v>
      </c>
      <c r="M54" s="95">
        <v>141</v>
      </c>
      <c r="N54" s="95">
        <v>107</v>
      </c>
      <c r="O54" s="95">
        <v>137</v>
      </c>
      <c r="P54" s="95">
        <v>222</v>
      </c>
      <c r="Q54" s="95">
        <v>214</v>
      </c>
      <c r="R54" s="81"/>
      <c r="S54" s="81"/>
      <c r="T54" s="95">
        <v>576.29999999999995</v>
      </c>
      <c r="U54" s="95">
        <v>257</v>
      </c>
      <c r="V54" s="95">
        <f>SUM($H54:H54)</f>
        <v>48</v>
      </c>
      <c r="W54" s="95">
        <f>SUM($H54:I54)</f>
        <v>112</v>
      </c>
      <c r="X54" s="95">
        <f>SUM($H54:J54)</f>
        <v>192</v>
      </c>
      <c r="Y54" s="95">
        <f>SUM($H54:K54)</f>
        <v>275</v>
      </c>
      <c r="Z54" s="95">
        <f>SUM($L54:L54)</f>
        <v>139</v>
      </c>
      <c r="AA54" s="95">
        <f>SUM($L54:M54)</f>
        <v>280</v>
      </c>
      <c r="AB54" s="95">
        <f>SUM($L54:N54)</f>
        <v>387</v>
      </c>
      <c r="AC54" s="95">
        <f>SUM($L54:O54)</f>
        <v>524</v>
      </c>
      <c r="AD54" s="95">
        <f>SUM($P54:P54)</f>
        <v>222</v>
      </c>
      <c r="AE54" s="95">
        <f>SUM($P54:Q54)</f>
        <v>436</v>
      </c>
      <c r="AG54" s="63"/>
      <c r="AH54" s="63"/>
      <c r="AI54" s="63"/>
    </row>
    <row r="55" spans="2:35" s="83" customFormat="1" ht="5.0999999999999996" customHeight="1" outlineLevel="1" x14ac:dyDescent="0.25">
      <c r="H55" s="86"/>
      <c r="I55" s="86"/>
      <c r="J55" s="86"/>
      <c r="K55" s="86"/>
      <c r="L55" s="86"/>
      <c r="M55" s="86"/>
      <c r="N55" s="86"/>
      <c r="O55" s="86"/>
      <c r="P55" s="86"/>
      <c r="Q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</row>
    <row r="56" spans="2:35" s="83" customFormat="1" outlineLevel="1" x14ac:dyDescent="0.25">
      <c r="B56" s="63"/>
      <c r="C56" s="81" t="s">
        <v>27</v>
      </c>
      <c r="D56" s="82"/>
      <c r="E56" s="95" t="s">
        <v>309</v>
      </c>
      <c r="F56" s="82"/>
      <c r="G56" s="82"/>
      <c r="H56" s="95">
        <v>57</v>
      </c>
      <c r="I56" s="95">
        <v>75</v>
      </c>
      <c r="J56" s="95">
        <v>90</v>
      </c>
      <c r="K56" s="95">
        <v>96</v>
      </c>
      <c r="L56" s="95">
        <v>167</v>
      </c>
      <c r="M56" s="95">
        <v>176</v>
      </c>
      <c r="N56" s="95">
        <v>133</v>
      </c>
      <c r="O56" s="95">
        <v>166</v>
      </c>
      <c r="P56" s="95">
        <v>254</v>
      </c>
      <c r="Q56" s="95">
        <v>243</v>
      </c>
      <c r="R56" s="81"/>
      <c r="S56" s="81"/>
      <c r="T56" s="95">
        <v>639.89999999999986</v>
      </c>
      <c r="U56" s="95">
        <v>298</v>
      </c>
      <c r="V56" s="95">
        <f>SUM($H56:H56)</f>
        <v>57</v>
      </c>
      <c r="W56" s="95">
        <f>SUM($H56:I56)</f>
        <v>132</v>
      </c>
      <c r="X56" s="95">
        <f>SUM($H56:J56)</f>
        <v>222</v>
      </c>
      <c r="Y56" s="95">
        <f>SUM($H56:K56)</f>
        <v>318</v>
      </c>
      <c r="Z56" s="95">
        <f>SUM($L56:L56)</f>
        <v>167</v>
      </c>
      <c r="AA56" s="95">
        <f>SUM($L56:M56)</f>
        <v>343</v>
      </c>
      <c r="AB56" s="95">
        <f>SUM($L56:N56)</f>
        <v>476</v>
      </c>
      <c r="AC56" s="95">
        <f>SUM($L56:O56)</f>
        <v>642</v>
      </c>
      <c r="AD56" s="95">
        <f>SUM($P56:P56)</f>
        <v>254</v>
      </c>
      <c r="AE56" s="95">
        <f>SUM($P56:Q56)</f>
        <v>497</v>
      </c>
      <c r="AG56" s="63"/>
      <c r="AH56" s="63"/>
      <c r="AI56" s="63"/>
    </row>
    <row r="57" spans="2:35" s="83" customFormat="1" ht="5.0999999999999996" customHeight="1" outlineLevel="1" x14ac:dyDescent="0.25">
      <c r="H57" s="86"/>
      <c r="I57" s="86"/>
      <c r="J57" s="86"/>
      <c r="K57" s="86"/>
      <c r="L57" s="86"/>
      <c r="M57" s="86"/>
      <c r="N57" s="86"/>
      <c r="O57" s="86"/>
      <c r="P57" s="86"/>
      <c r="Q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</row>
    <row r="58" spans="2:35" s="83" customFormat="1" outlineLevel="1" x14ac:dyDescent="0.25">
      <c r="B58" s="63"/>
      <c r="C58" s="81" t="s">
        <v>239</v>
      </c>
      <c r="D58" s="82"/>
      <c r="E58" s="95" t="s">
        <v>309</v>
      </c>
      <c r="F58" s="82"/>
      <c r="G58" s="82"/>
      <c r="H58" s="95">
        <v>34</v>
      </c>
      <c r="I58" s="95">
        <v>47</v>
      </c>
      <c r="J58" s="95">
        <v>59</v>
      </c>
      <c r="K58" s="95">
        <v>50</v>
      </c>
      <c r="L58" s="95">
        <v>102</v>
      </c>
      <c r="M58" s="95">
        <v>112</v>
      </c>
      <c r="N58" s="95">
        <v>82</v>
      </c>
      <c r="O58" s="95">
        <v>107</v>
      </c>
      <c r="P58" s="95">
        <v>181</v>
      </c>
      <c r="Q58" s="95">
        <v>200</v>
      </c>
      <c r="R58" s="81"/>
      <c r="S58" s="81"/>
      <c r="T58" s="95">
        <v>763</v>
      </c>
      <c r="U58" s="95">
        <v>278</v>
      </c>
      <c r="V58" s="95">
        <f>SUM($H58:H58)</f>
        <v>34</v>
      </c>
      <c r="W58" s="95">
        <f>SUM($H58:I58)</f>
        <v>81</v>
      </c>
      <c r="X58" s="95">
        <f>SUM($H58:J58)</f>
        <v>140</v>
      </c>
      <c r="Y58" s="95">
        <f>SUM($H58:K58)</f>
        <v>190</v>
      </c>
      <c r="Z58" s="95">
        <f>SUM($L58:L58)</f>
        <v>102</v>
      </c>
      <c r="AA58" s="95">
        <f>SUM($L58:M58)</f>
        <v>214</v>
      </c>
      <c r="AB58" s="95">
        <f>SUM($L58:N58)</f>
        <v>296</v>
      </c>
      <c r="AC58" s="95">
        <f>SUM($L58:O58)</f>
        <v>403</v>
      </c>
      <c r="AD58" s="95">
        <f>SUM($P58:P58)</f>
        <v>181</v>
      </c>
      <c r="AE58" s="95">
        <f>SUM($P58:Q58)</f>
        <v>381</v>
      </c>
      <c r="AG58" s="63"/>
      <c r="AH58" s="63"/>
      <c r="AI58" s="63"/>
    </row>
    <row r="59" spans="2:35" s="83" customFormat="1" ht="5.0999999999999996" customHeight="1" outlineLevel="1" x14ac:dyDescent="0.25">
      <c r="H59" s="86"/>
      <c r="I59" s="86"/>
      <c r="J59" s="86"/>
      <c r="K59" s="86"/>
      <c r="L59" s="86"/>
      <c r="M59" s="86"/>
      <c r="N59" s="86"/>
      <c r="O59" s="86"/>
      <c r="P59" s="86"/>
      <c r="Q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</row>
    <row r="60" spans="2:35" s="83" customFormat="1" outlineLevel="1" x14ac:dyDescent="0.25">
      <c r="C60" s="91" t="s">
        <v>240</v>
      </c>
      <c r="D60" s="91"/>
      <c r="E60" s="86" t="s">
        <v>309</v>
      </c>
      <c r="F60" s="91"/>
      <c r="G60" s="91"/>
      <c r="H60" s="92">
        <v>-9</v>
      </c>
      <c r="I60" s="92">
        <v>-11</v>
      </c>
      <c r="J60" s="92">
        <v>-10</v>
      </c>
      <c r="K60" s="92">
        <v>-13</v>
      </c>
      <c r="L60" s="92">
        <v>-28</v>
      </c>
      <c r="M60" s="92">
        <v>-35</v>
      </c>
      <c r="N60" s="92">
        <v>-26</v>
      </c>
      <c r="O60" s="92">
        <v>-29</v>
      </c>
      <c r="P60" s="92">
        <v>-32</v>
      </c>
      <c r="Q60" s="92">
        <v>-29</v>
      </c>
      <c r="R60" s="91"/>
      <c r="S60" s="91"/>
      <c r="T60" s="92">
        <v>-63.6</v>
      </c>
      <c r="U60" s="92">
        <v>-41</v>
      </c>
      <c r="V60" s="92">
        <f>SUM($H60:H60)</f>
        <v>-9</v>
      </c>
      <c r="W60" s="92">
        <f>SUM($H60:I60)</f>
        <v>-20</v>
      </c>
      <c r="X60" s="92">
        <f>SUM($H60:J60)</f>
        <v>-30</v>
      </c>
      <c r="Y60" s="92">
        <f>SUM($H60:K60)</f>
        <v>-43</v>
      </c>
      <c r="Z60" s="92">
        <f>SUM($L60:L60)</f>
        <v>-28</v>
      </c>
      <c r="AA60" s="92">
        <f>SUM($L60:M60)</f>
        <v>-63</v>
      </c>
      <c r="AB60" s="92">
        <f>SUM($L60:N60)</f>
        <v>-89</v>
      </c>
      <c r="AC60" s="92">
        <f>SUM($L60:O60)</f>
        <v>-118</v>
      </c>
      <c r="AD60" s="92">
        <f>SUM($P60:P60)</f>
        <v>-32</v>
      </c>
      <c r="AE60" s="92">
        <f>SUM($P60:Q60)</f>
        <v>-61</v>
      </c>
    </row>
    <row r="61" spans="2:35" s="83" customFormat="1" ht="5.0999999999999996" customHeight="1" x14ac:dyDescent="0.25">
      <c r="H61" s="86"/>
      <c r="I61" s="86"/>
      <c r="J61" s="86"/>
      <c r="K61" s="86"/>
      <c r="L61" s="86"/>
      <c r="M61" s="86"/>
      <c r="N61" s="86"/>
      <c r="O61" s="86"/>
      <c r="P61" s="86"/>
      <c r="Q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</row>
    <row r="62" spans="2:35" s="83" customFormat="1" ht="12" customHeight="1" x14ac:dyDescent="0.25">
      <c r="B62" s="113" t="s">
        <v>247</v>
      </c>
      <c r="C62" s="76"/>
      <c r="D62" s="76"/>
      <c r="E62" s="76"/>
      <c r="F62" s="76"/>
      <c r="G62" s="7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6"/>
      <c r="S62" s="76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G62" s="63"/>
      <c r="AH62" s="63"/>
      <c r="AI62" s="63"/>
    </row>
    <row r="63" spans="2:35" s="83" customFormat="1" ht="5.0999999999999996" customHeight="1" outlineLevel="1" x14ac:dyDescent="0.25">
      <c r="H63" s="86"/>
      <c r="I63" s="86"/>
      <c r="J63" s="86"/>
      <c r="K63" s="86"/>
      <c r="L63" s="86"/>
      <c r="M63" s="86"/>
      <c r="N63" s="86"/>
      <c r="O63" s="86"/>
      <c r="P63" s="86"/>
      <c r="Q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</row>
    <row r="64" spans="2:35" s="83" customFormat="1" outlineLevel="1" x14ac:dyDescent="0.25">
      <c r="C64" s="93" t="s">
        <v>242</v>
      </c>
      <c r="D64" s="93"/>
      <c r="E64" s="94" t="s">
        <v>308</v>
      </c>
      <c r="F64" s="93"/>
      <c r="G64" s="93"/>
      <c r="H64" s="94">
        <f t="shared" ref="H64:Q64" si="9">H29/H9*1000</f>
        <v>24.868415230327628</v>
      </c>
      <c r="I64" s="94">
        <f t="shared" si="9"/>
        <v>36.351968607879954</v>
      </c>
      <c r="J64" s="94">
        <f t="shared" si="9"/>
        <v>36.668246871104849</v>
      </c>
      <c r="K64" s="94">
        <f t="shared" si="9"/>
        <v>40.27501761255288</v>
      </c>
      <c r="L64" s="94">
        <f t="shared" si="9"/>
        <v>57.663172228357972</v>
      </c>
      <c r="M64" s="94">
        <f t="shared" si="9"/>
        <v>56.693274725450067</v>
      </c>
      <c r="N64" s="94">
        <f t="shared" si="9"/>
        <v>47.641394352920543</v>
      </c>
      <c r="O64" s="94">
        <f t="shared" si="9"/>
        <v>58.621851928753372</v>
      </c>
      <c r="P64" s="94">
        <f t="shared" si="9"/>
        <v>74.944760556246152</v>
      </c>
      <c r="Q64" s="94">
        <f t="shared" si="9"/>
        <v>72.153437764707391</v>
      </c>
      <c r="R64" s="93"/>
      <c r="S64" s="93"/>
      <c r="T64" s="94">
        <v>65.869207223436234</v>
      </c>
      <c r="U64" s="94">
        <f t="shared" ref="U64:AE64" si="10">U29/U9*1000</f>
        <v>34.61759519971509</v>
      </c>
      <c r="V64" s="94">
        <f t="shared" si="10"/>
        <v>24.868415230327628</v>
      </c>
      <c r="W64" s="94">
        <f t="shared" si="10"/>
        <v>30.392840624447338</v>
      </c>
      <c r="X64" s="94">
        <f t="shared" si="10"/>
        <v>32.643361490367333</v>
      </c>
      <c r="Y64" s="94">
        <f t="shared" si="10"/>
        <v>34.563181358225371</v>
      </c>
      <c r="Z64" s="94">
        <f t="shared" si="10"/>
        <v>57.663172228357972</v>
      </c>
      <c r="AA64" s="94">
        <f t="shared" si="10"/>
        <v>57.163159672781077</v>
      </c>
      <c r="AB64" s="94">
        <f t="shared" si="10"/>
        <v>53.926673981411923</v>
      </c>
      <c r="AC64" s="94">
        <f t="shared" si="10"/>
        <v>55.085748788239556</v>
      </c>
      <c r="AD64" s="94">
        <f t="shared" si="10"/>
        <v>74.944760556246152</v>
      </c>
      <c r="AE64" s="94">
        <f t="shared" si="10"/>
        <v>73.547837573229387</v>
      </c>
    </row>
    <row r="65" spans="2:35" s="83" customFormat="1" ht="5.0999999999999996" customHeight="1" outlineLevel="1" x14ac:dyDescent="0.25">
      <c r="H65" s="86"/>
      <c r="I65" s="86"/>
      <c r="J65" s="86"/>
      <c r="K65" s="86"/>
      <c r="L65" s="86"/>
      <c r="M65" s="86"/>
      <c r="N65" s="86"/>
      <c r="O65" s="86"/>
      <c r="P65" s="86"/>
      <c r="Q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</row>
    <row r="66" spans="2:35" s="83" customFormat="1" outlineLevel="1" x14ac:dyDescent="0.25">
      <c r="C66" s="93" t="s">
        <v>243</v>
      </c>
      <c r="D66" s="93"/>
      <c r="E66" s="94" t="s">
        <v>308</v>
      </c>
      <c r="F66" s="93"/>
      <c r="G66" s="93"/>
      <c r="H66" s="94">
        <f t="shared" ref="H66:Q66" si="11">H56/H9*1000</f>
        <v>13.247660449800698</v>
      </c>
      <c r="I66" s="94">
        <f t="shared" si="11"/>
        <v>18.802742383386185</v>
      </c>
      <c r="J66" s="94">
        <f t="shared" si="11"/>
        <v>19.412601284702568</v>
      </c>
      <c r="K66" s="94">
        <f t="shared" si="11"/>
        <v>22.09372394745758</v>
      </c>
      <c r="L66" s="94">
        <f t="shared" si="11"/>
        <v>40.461133454352016</v>
      </c>
      <c r="M66" s="94">
        <f t="shared" si="11"/>
        <v>40.072354826020927</v>
      </c>
      <c r="N66" s="94">
        <f t="shared" si="11"/>
        <v>30.317250951858529</v>
      </c>
      <c r="O66" s="94">
        <f t="shared" si="11"/>
        <v>39.238820242633309</v>
      </c>
      <c r="P66" s="94">
        <f t="shared" si="11"/>
        <v>56.319435447593257</v>
      </c>
      <c r="Q66" s="94">
        <f t="shared" si="11"/>
        <v>53.783083977987417</v>
      </c>
      <c r="R66" s="93"/>
      <c r="S66" s="93"/>
      <c r="T66" s="94">
        <v>39.47710564978631</v>
      </c>
      <c r="U66" s="94">
        <f t="shared" ref="U66:AE66" si="12">U56/U9*1000</f>
        <v>17.514504871842274</v>
      </c>
      <c r="V66" s="94">
        <f t="shared" si="12"/>
        <v>13.247660449800698</v>
      </c>
      <c r="W66" s="94">
        <f t="shared" si="12"/>
        <v>15.92005937471051</v>
      </c>
      <c r="X66" s="94">
        <f t="shared" si="12"/>
        <v>17.172574054174284</v>
      </c>
      <c r="Y66" s="94">
        <f t="shared" si="12"/>
        <v>18.410538813929094</v>
      </c>
      <c r="Z66" s="94">
        <f t="shared" si="12"/>
        <v>40.461133454352016</v>
      </c>
      <c r="AA66" s="94">
        <f t="shared" si="12"/>
        <v>40.260705888632259</v>
      </c>
      <c r="AB66" s="94">
        <f t="shared" si="12"/>
        <v>36.880886228666775</v>
      </c>
      <c r="AC66" s="94">
        <f t="shared" si="12"/>
        <v>37.462977459798516</v>
      </c>
      <c r="AD66" s="94">
        <f t="shared" si="12"/>
        <v>56.319435447593257</v>
      </c>
      <c r="AE66" s="94">
        <f t="shared" si="12"/>
        <v>55.050113364299698</v>
      </c>
    </row>
    <row r="67" spans="2:35" s="83" customFormat="1" ht="5.0999999999999996" customHeight="1" outlineLevel="1" x14ac:dyDescent="0.25">
      <c r="H67" s="86"/>
      <c r="I67" s="86"/>
      <c r="J67" s="86"/>
      <c r="K67" s="86"/>
      <c r="L67" s="86"/>
      <c r="M67" s="86"/>
      <c r="N67" s="86"/>
      <c r="O67" s="86"/>
      <c r="P67" s="86"/>
      <c r="Q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</row>
    <row r="68" spans="2:35" s="83" customFormat="1" outlineLevel="1" x14ac:dyDescent="0.25">
      <c r="C68" s="93" t="s">
        <v>241</v>
      </c>
      <c r="D68" s="93"/>
      <c r="E68" s="94" t="s">
        <v>309</v>
      </c>
      <c r="F68" s="93"/>
      <c r="G68" s="93"/>
      <c r="H68" s="94" t="s">
        <v>183</v>
      </c>
      <c r="I68" s="94" t="s">
        <v>183</v>
      </c>
      <c r="J68" s="94" t="s">
        <v>183</v>
      </c>
      <c r="K68" s="94" t="s">
        <v>183</v>
      </c>
      <c r="L68" s="94" t="s">
        <v>183</v>
      </c>
      <c r="M68" s="94" t="s">
        <v>183</v>
      </c>
      <c r="N68" s="94" t="s">
        <v>183</v>
      </c>
      <c r="O68" s="94" t="s">
        <v>183</v>
      </c>
      <c r="P68" s="94" t="s">
        <v>183</v>
      </c>
      <c r="Q68" s="94" t="s">
        <v>183</v>
      </c>
      <c r="R68" s="93"/>
      <c r="S68" s="93"/>
      <c r="T68" s="94">
        <v>195</v>
      </c>
      <c r="U68" s="94">
        <v>301.5</v>
      </c>
      <c r="V68" s="94" t="s">
        <v>183</v>
      </c>
      <c r="W68" s="94" t="s">
        <v>183</v>
      </c>
      <c r="X68" s="94" t="s">
        <v>183</v>
      </c>
      <c r="Y68" s="94" t="s">
        <v>183</v>
      </c>
      <c r="Z68" s="94" t="s">
        <v>183</v>
      </c>
      <c r="AA68" s="94" t="s">
        <v>183</v>
      </c>
      <c r="AB68" s="94" t="s">
        <v>183</v>
      </c>
      <c r="AC68" s="94"/>
      <c r="AD68" s="94" t="s">
        <v>183</v>
      </c>
      <c r="AE68" s="94" t="s">
        <v>183</v>
      </c>
    </row>
    <row r="69" spans="2:35" s="83" customFormat="1" ht="5.0999999999999996" customHeight="1" outlineLevel="1" x14ac:dyDescent="0.25">
      <c r="H69" s="86"/>
      <c r="I69" s="86"/>
      <c r="J69" s="86"/>
      <c r="K69" s="86"/>
      <c r="L69" s="86"/>
      <c r="M69" s="86"/>
      <c r="N69" s="86"/>
      <c r="O69" s="86"/>
      <c r="P69" s="86"/>
      <c r="Q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</row>
    <row r="70" spans="2:35" s="83" customFormat="1" outlineLevel="1" x14ac:dyDescent="0.25">
      <c r="C70" s="93" t="s">
        <v>294</v>
      </c>
      <c r="D70" s="93"/>
      <c r="E70" s="93"/>
      <c r="F70" s="93"/>
      <c r="G70" s="93"/>
      <c r="H70" s="108">
        <f t="shared" ref="H70:Q70" si="13">H56/H29</f>
        <v>0.53271028037383172</v>
      </c>
      <c r="I70" s="108">
        <f t="shared" si="13"/>
        <v>0.51724137931034486</v>
      </c>
      <c r="J70" s="108">
        <f t="shared" si="13"/>
        <v>0.52941176470588236</v>
      </c>
      <c r="K70" s="108">
        <f t="shared" si="13"/>
        <v>0.5485714285714286</v>
      </c>
      <c r="L70" s="108">
        <f t="shared" si="13"/>
        <v>0.70168067226890751</v>
      </c>
      <c r="M70" s="108">
        <f t="shared" si="13"/>
        <v>0.70682730923694781</v>
      </c>
      <c r="N70" s="108">
        <f t="shared" si="13"/>
        <v>0.63636363636363635</v>
      </c>
      <c r="O70" s="108">
        <f t="shared" si="13"/>
        <v>0.66935483870967738</v>
      </c>
      <c r="P70" s="108">
        <f t="shared" si="13"/>
        <v>0.75147928994082835</v>
      </c>
      <c r="Q70" s="108">
        <f t="shared" si="13"/>
        <v>0.745398773006135</v>
      </c>
      <c r="R70" s="93"/>
      <c r="S70" s="93"/>
      <c r="T70" s="108">
        <f t="shared" ref="T70:AE70" si="14">T56/T29</f>
        <v>0.59932565327339138</v>
      </c>
      <c r="U70" s="108">
        <f t="shared" si="14"/>
        <v>0.50594227504244482</v>
      </c>
      <c r="V70" s="108">
        <f t="shared" si="14"/>
        <v>0.53271028037383172</v>
      </c>
      <c r="W70" s="108">
        <f t="shared" si="14"/>
        <v>0.52380952380952384</v>
      </c>
      <c r="X70" s="108">
        <f t="shared" si="14"/>
        <v>0.52606635071090047</v>
      </c>
      <c r="Y70" s="108">
        <f t="shared" si="14"/>
        <v>0.53266331658291455</v>
      </c>
      <c r="Z70" s="108">
        <f t="shared" si="14"/>
        <v>0.70168067226890751</v>
      </c>
      <c r="AA70" s="108">
        <f t="shared" si="14"/>
        <v>0.70431211498973301</v>
      </c>
      <c r="AB70" s="108">
        <f t="shared" si="14"/>
        <v>0.68390804597701149</v>
      </c>
      <c r="AC70" s="108">
        <f t="shared" si="14"/>
        <v>0.68008474576271183</v>
      </c>
      <c r="AD70" s="108">
        <f t="shared" si="14"/>
        <v>0.75147928994082835</v>
      </c>
      <c r="AE70" s="108">
        <f t="shared" si="14"/>
        <v>0.74849397590361444</v>
      </c>
    </row>
    <row r="71" spans="2:35" s="83" customFormat="1" ht="5.0999999999999996" customHeight="1" outlineLevel="1" x14ac:dyDescent="0.25">
      <c r="H71" s="86"/>
      <c r="I71" s="86"/>
      <c r="J71" s="86"/>
      <c r="K71" s="86"/>
      <c r="L71" s="86"/>
      <c r="M71" s="86"/>
      <c r="N71" s="86"/>
      <c r="O71" s="86"/>
      <c r="P71" s="86"/>
      <c r="Q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</row>
    <row r="72" spans="2:35" s="83" customFormat="1" outlineLevel="1" x14ac:dyDescent="0.25">
      <c r="C72" s="93" t="s">
        <v>295</v>
      </c>
      <c r="D72" s="93"/>
      <c r="E72" s="94" t="s">
        <v>308</v>
      </c>
      <c r="F72" s="93"/>
      <c r="G72" s="93"/>
      <c r="H72" s="94">
        <v>8.1248727101418812</v>
      </c>
      <c r="I72" s="94">
        <v>10.256300149890047</v>
      </c>
      <c r="J72" s="94">
        <v>10.566433857814388</v>
      </c>
      <c r="K72" s="94">
        <v>10.566433857814388</v>
      </c>
      <c r="L72" s="94">
        <v>10.566433857814388</v>
      </c>
      <c r="M72" s="94">
        <v>10.566433857814388</v>
      </c>
      <c r="N72" s="94">
        <v>10.566433857814388</v>
      </c>
      <c r="O72" s="94">
        <v>10.566433857814388</v>
      </c>
      <c r="P72" s="94">
        <v>13.292767755650061</v>
      </c>
      <c r="Q72" s="94">
        <v>12.080546523935158</v>
      </c>
      <c r="R72" s="93"/>
      <c r="S72" s="93"/>
      <c r="T72" s="94">
        <v>17.208414407703842</v>
      </c>
      <c r="U72" s="94">
        <v>11.233296719494524</v>
      </c>
      <c r="V72" s="94">
        <v>74.628299999999996</v>
      </c>
      <c r="W72" s="94">
        <v>9.1241114421716762</v>
      </c>
      <c r="X72" s="94">
        <v>9.5786513332223873</v>
      </c>
      <c r="Y72" s="94">
        <v>9.5786513332223873</v>
      </c>
      <c r="Z72" s="94">
        <v>9.5786513332223873</v>
      </c>
      <c r="AA72" s="94">
        <v>9.5786513332223873</v>
      </c>
      <c r="AB72" s="94">
        <v>9.5786513332223873</v>
      </c>
      <c r="AC72" s="94">
        <v>9.5786513332223873</v>
      </c>
      <c r="AD72" s="94">
        <v>13.292767755650061</v>
      </c>
      <c r="AE72" s="94">
        <v>12.577904127973849</v>
      </c>
    </row>
    <row r="73" spans="2:35" s="83" customFormat="1" x14ac:dyDescent="0.25">
      <c r="C73" s="85"/>
      <c r="H73" s="86"/>
      <c r="I73" s="86"/>
      <c r="J73" s="86"/>
      <c r="K73" s="86"/>
      <c r="L73" s="86"/>
      <c r="M73" s="86"/>
      <c r="N73" s="86"/>
      <c r="O73" s="86"/>
      <c r="P73" s="86"/>
      <c r="Q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</row>
    <row r="74" spans="2:35" s="83" customFormat="1" x14ac:dyDescent="0.25">
      <c r="D74" s="97"/>
      <c r="E74" s="97"/>
      <c r="F74" s="97"/>
      <c r="G74" s="97"/>
      <c r="H74" s="98"/>
      <c r="I74" s="98"/>
      <c r="J74" s="98"/>
      <c r="K74" s="98"/>
      <c r="L74" s="98"/>
      <c r="M74" s="98"/>
      <c r="N74" s="98"/>
      <c r="O74" s="98"/>
      <c r="P74" s="98"/>
      <c r="Q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</row>
    <row r="75" spans="2:35" s="83" customFormat="1" x14ac:dyDescent="0.25">
      <c r="D75" s="97"/>
      <c r="E75" s="97"/>
      <c r="F75" s="97"/>
      <c r="G75" s="97"/>
      <c r="H75" s="98"/>
      <c r="I75" s="98"/>
      <c r="J75" s="98"/>
      <c r="K75" s="98"/>
      <c r="L75" s="98"/>
      <c r="M75" s="98"/>
      <c r="N75" s="98"/>
      <c r="O75" s="98"/>
      <c r="P75" s="98"/>
      <c r="Q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</row>
    <row r="76" spans="2:35" s="83" customFormat="1" x14ac:dyDescent="0.25">
      <c r="D76" s="97"/>
      <c r="H76" s="98"/>
      <c r="I76" s="98"/>
      <c r="J76" s="98"/>
      <c r="K76" s="98"/>
      <c r="L76" s="98"/>
      <c r="M76" s="98"/>
      <c r="N76" s="98"/>
      <c r="O76" s="98"/>
      <c r="P76" s="98"/>
      <c r="Q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</row>
    <row r="77" spans="2:35" s="83" customFormat="1" x14ac:dyDescent="0.25">
      <c r="H77" s="86"/>
      <c r="I77" s="86"/>
      <c r="J77" s="86"/>
      <c r="K77" s="86"/>
      <c r="L77" s="86"/>
      <c r="M77" s="86"/>
      <c r="N77" s="86"/>
      <c r="O77" s="86"/>
      <c r="P77" s="86"/>
      <c r="Q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</row>
    <row r="78" spans="2:35" s="83" customFormat="1" x14ac:dyDescent="0.25">
      <c r="H78" s="86"/>
      <c r="I78" s="86"/>
      <c r="J78" s="86"/>
      <c r="K78" s="86"/>
      <c r="L78" s="86"/>
      <c r="M78" s="86"/>
      <c r="N78" s="86"/>
      <c r="O78" s="86"/>
      <c r="P78" s="86"/>
      <c r="Q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2:35" s="83" customFormat="1" hidden="1" x14ac:dyDescent="0.25">
      <c r="B79" s="63"/>
      <c r="C79" s="63"/>
      <c r="D79" s="63"/>
      <c r="E79" s="63"/>
      <c r="F79" s="63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3"/>
      <c r="S79" s="63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G79" s="63"/>
      <c r="AH79" s="63"/>
      <c r="AI79" s="63"/>
    </row>
    <row r="80" spans="2:35" s="83" customFormat="1" hidden="1" x14ac:dyDescent="0.25">
      <c r="B80" s="63"/>
      <c r="C80" s="63"/>
      <c r="D80" s="63"/>
      <c r="E80" s="63"/>
      <c r="F80" s="63"/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3"/>
      <c r="S80" s="63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G80" s="63"/>
      <c r="AH80" s="63"/>
      <c r="AI80" s="63"/>
    </row>
    <row r="81" spans="2:35" s="83" customFormat="1" hidden="1" x14ac:dyDescent="0.25">
      <c r="B81" s="63"/>
      <c r="C81" s="63"/>
      <c r="D81" s="63"/>
      <c r="E81" s="63"/>
      <c r="F81" s="63"/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3"/>
      <c r="S81" s="63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G81" s="63"/>
      <c r="AH81" s="63"/>
      <c r="AI81" s="63"/>
    </row>
    <row r="82" spans="2:35" s="83" customFormat="1" hidden="1" x14ac:dyDescent="0.25">
      <c r="H82" s="86"/>
      <c r="I82" s="86"/>
      <c r="J82" s="86"/>
      <c r="K82" s="86"/>
      <c r="L82" s="86"/>
      <c r="M82" s="86"/>
      <c r="N82" s="86"/>
      <c r="O82" s="86"/>
      <c r="P82" s="86"/>
      <c r="Q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</row>
    <row r="83" spans="2:35" s="83" customFormat="1" hidden="1" x14ac:dyDescent="0.25">
      <c r="H83" s="86"/>
      <c r="I83" s="86"/>
      <c r="J83" s="86"/>
      <c r="K83" s="86"/>
      <c r="L83" s="86"/>
      <c r="M83" s="86"/>
      <c r="N83" s="86"/>
      <c r="O83" s="86"/>
      <c r="P83" s="86"/>
      <c r="Q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</row>
    <row r="84" spans="2:35" s="83" customFormat="1" hidden="1" x14ac:dyDescent="0.25">
      <c r="H84" s="86"/>
      <c r="I84" s="86"/>
      <c r="J84" s="86"/>
      <c r="K84" s="86"/>
      <c r="L84" s="86"/>
      <c r="M84" s="86"/>
      <c r="N84" s="86"/>
      <c r="O84" s="86"/>
      <c r="P84" s="86"/>
      <c r="Q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</row>
    <row r="85" spans="2:35" ht="12" hidden="1" customHeight="1" x14ac:dyDescent="0.25"/>
    <row r="86" spans="2:35" s="83" customFormat="1" ht="12" hidden="1" customHeight="1" x14ac:dyDescent="0.25">
      <c r="B86" s="63"/>
      <c r="C86" s="63"/>
      <c r="D86" s="63"/>
      <c r="E86" s="63"/>
      <c r="F86" s="63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3"/>
      <c r="S86" s="63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G86" s="63"/>
      <c r="AH86" s="63"/>
      <c r="AI86" s="63"/>
    </row>
    <row r="87" spans="2:35" s="83" customFormat="1" ht="12" hidden="1" customHeight="1" x14ac:dyDescent="0.25">
      <c r="B87" s="63"/>
      <c r="C87" s="63"/>
      <c r="D87" s="63"/>
      <c r="E87" s="63"/>
      <c r="F87" s="63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3"/>
      <c r="S87" s="63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G87" s="63"/>
      <c r="AH87" s="63"/>
      <c r="AI87" s="63"/>
    </row>
    <row r="88" spans="2:35" s="83" customFormat="1" ht="12" hidden="1" customHeight="1" x14ac:dyDescent="0.25">
      <c r="B88" s="63"/>
      <c r="C88" s="63"/>
      <c r="D88" s="63"/>
      <c r="E88" s="63"/>
      <c r="F88" s="63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3"/>
      <c r="S88" s="63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G88" s="63"/>
      <c r="AH88" s="63"/>
      <c r="AI88" s="63"/>
    </row>
    <row r="89" spans="2:35" s="83" customFormat="1" ht="12" hidden="1" customHeight="1" x14ac:dyDescent="0.25">
      <c r="B89" s="63"/>
      <c r="C89" s="63"/>
      <c r="D89" s="63"/>
      <c r="E89" s="63"/>
      <c r="F89" s="63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3"/>
      <c r="S89" s="63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G89" s="63"/>
      <c r="AH89" s="63"/>
      <c r="AI89" s="63"/>
    </row>
    <row r="90" spans="2:35" s="83" customFormat="1" ht="12" hidden="1" customHeight="1" x14ac:dyDescent="0.25">
      <c r="B90" s="63"/>
      <c r="C90" s="63"/>
      <c r="D90" s="63"/>
      <c r="E90" s="63"/>
      <c r="F90" s="63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3"/>
      <c r="S90" s="63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G90" s="63"/>
      <c r="AH90" s="63"/>
      <c r="AI90" s="63"/>
    </row>
    <row r="91" spans="2:35" s="83" customFormat="1" ht="12" hidden="1" customHeight="1" x14ac:dyDescent="0.25">
      <c r="B91" s="63"/>
      <c r="C91" s="63"/>
      <c r="D91" s="63"/>
      <c r="E91" s="63"/>
      <c r="F91" s="63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3"/>
      <c r="S91" s="63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G91" s="63"/>
      <c r="AH91" s="63"/>
      <c r="AI91" s="63"/>
    </row>
    <row r="92" spans="2:35" s="83" customFormat="1" ht="12" hidden="1" customHeight="1" x14ac:dyDescent="0.25">
      <c r="B92" s="63"/>
      <c r="C92" s="63"/>
      <c r="D92" s="63"/>
      <c r="E92" s="63"/>
      <c r="F92" s="63"/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3"/>
      <c r="S92" s="63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G92" s="63"/>
      <c r="AH92" s="63"/>
      <c r="AI92" s="63"/>
    </row>
    <row r="93" spans="2:35" s="83" customFormat="1" ht="12" hidden="1" customHeight="1" x14ac:dyDescent="0.25">
      <c r="B93" s="63"/>
      <c r="C93" s="63"/>
      <c r="D93" s="63"/>
      <c r="E93" s="63"/>
      <c r="F93" s="63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3"/>
      <c r="S93" s="63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G93" s="63"/>
      <c r="AH93" s="63"/>
      <c r="AI93" s="63"/>
    </row>
    <row r="94" spans="2:35" s="83" customFormat="1" ht="12" hidden="1" customHeight="1" x14ac:dyDescent="0.25">
      <c r="B94" s="63"/>
      <c r="C94" s="63"/>
      <c r="D94" s="63"/>
      <c r="E94" s="63"/>
      <c r="F94" s="63"/>
      <c r="G94" s="63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3"/>
      <c r="S94" s="63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G94" s="63"/>
      <c r="AH94" s="63"/>
      <c r="AI94" s="63"/>
    </row>
    <row r="95" spans="2:35" s="83" customFormat="1" ht="12" hidden="1" customHeight="1" x14ac:dyDescent="0.25">
      <c r="B95" s="63"/>
      <c r="C95" s="63"/>
      <c r="D95" s="63"/>
      <c r="E95" s="63"/>
      <c r="F95" s="63"/>
      <c r="G95" s="63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3"/>
      <c r="S95" s="63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G95" s="63"/>
      <c r="AH95" s="63"/>
      <c r="AI95" s="63"/>
    </row>
    <row r="96" spans="2:35" s="83" customFormat="1" ht="12" hidden="1" customHeight="1" x14ac:dyDescent="0.25">
      <c r="B96" s="63"/>
      <c r="C96" s="63"/>
      <c r="D96" s="63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3"/>
      <c r="S96" s="63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G96" s="63"/>
      <c r="AH96" s="63"/>
      <c r="AI96" s="63"/>
    </row>
    <row r="97" spans="2:35" s="83" customFormat="1" ht="12" hidden="1" customHeight="1" x14ac:dyDescent="0.25">
      <c r="B97" s="63"/>
      <c r="C97" s="63"/>
      <c r="D97" s="63"/>
      <c r="E97" s="63"/>
      <c r="F97" s="63"/>
      <c r="G97" s="63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3"/>
      <c r="S97" s="63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G97" s="63"/>
      <c r="AH97" s="63"/>
      <c r="AI97" s="63"/>
    </row>
    <row r="98" spans="2:35" s="83" customFormat="1" ht="12" hidden="1" customHeight="1" x14ac:dyDescent="0.25">
      <c r="B98" s="63"/>
      <c r="C98" s="63"/>
      <c r="D98" s="63"/>
      <c r="E98" s="63"/>
      <c r="F98" s="63"/>
      <c r="G98" s="63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3"/>
      <c r="S98" s="63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G98" s="63"/>
      <c r="AH98" s="63"/>
      <c r="AI98" s="63"/>
    </row>
    <row r="99" spans="2:35" s="83" customFormat="1" ht="12" hidden="1" customHeight="1" x14ac:dyDescent="0.25">
      <c r="B99" s="63"/>
      <c r="C99" s="63"/>
      <c r="D99" s="63"/>
      <c r="E99" s="63"/>
      <c r="F99" s="63"/>
      <c r="G99" s="63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3"/>
      <c r="S99" s="63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G99" s="63"/>
      <c r="AH99" s="63"/>
      <c r="AI99" s="63"/>
    </row>
    <row r="100" spans="2:35" s="83" customFormat="1" ht="12" hidden="1" customHeight="1" x14ac:dyDescent="0.25">
      <c r="B100" s="63"/>
      <c r="C100" s="63"/>
      <c r="D100" s="63"/>
      <c r="E100" s="63"/>
      <c r="F100" s="63"/>
      <c r="G100" s="63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3"/>
      <c r="S100" s="63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G100" s="63"/>
      <c r="AH100" s="63"/>
      <c r="AI100" s="63"/>
    </row>
    <row r="101" spans="2:35" s="83" customFormat="1" ht="12" hidden="1" customHeight="1" x14ac:dyDescent="0.25">
      <c r="B101" s="63"/>
      <c r="C101" s="63"/>
      <c r="D101" s="63"/>
      <c r="E101" s="63"/>
      <c r="F101" s="63"/>
      <c r="G101" s="63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3"/>
      <c r="S101" s="63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G101" s="63"/>
      <c r="AH101" s="63"/>
      <c r="AI101" s="63"/>
    </row>
    <row r="102" spans="2:35" ht="12" hidden="1" customHeight="1" x14ac:dyDescent="0.25"/>
    <row r="103" spans="2:35" ht="12" hidden="1" customHeight="1" x14ac:dyDescent="0.25"/>
    <row r="104" spans="2:35" ht="12" hidden="1" customHeight="1" x14ac:dyDescent="0.25"/>
    <row r="105" spans="2:35" ht="12" hidden="1" customHeight="1" x14ac:dyDescent="0.25"/>
    <row r="106" spans="2:35" ht="12" hidden="1" customHeight="1" x14ac:dyDescent="0.25"/>
    <row r="107" spans="2:35" ht="12" hidden="1" customHeight="1" x14ac:dyDescent="0.25"/>
    <row r="108" spans="2:35" ht="12" hidden="1" customHeight="1" x14ac:dyDescent="0.25"/>
    <row r="109" spans="2:35" ht="12" hidden="1" customHeight="1" x14ac:dyDescent="0.25"/>
    <row r="110" spans="2:35" ht="12" hidden="1" customHeight="1" x14ac:dyDescent="0.25"/>
    <row r="111" spans="2:35" ht="12" hidden="1" customHeight="1" x14ac:dyDescent="0.25"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</row>
    <row r="112" spans="2:35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  <row r="120" ht="12" hidden="1" customHeight="1" x14ac:dyDescent="0.25"/>
    <row r="121" ht="12" hidden="1" customHeight="1" x14ac:dyDescent="0.25"/>
    <row r="122" ht="12" hidden="1" customHeight="1" x14ac:dyDescent="0.25"/>
    <row r="123" ht="12" hidden="1" customHeight="1" x14ac:dyDescent="0.25"/>
    <row r="124" ht="12" hidden="1" customHeight="1" x14ac:dyDescent="0.25"/>
  </sheetData>
  <conditionalFormatting sqref="AA74:AA75">
    <cfRule type="cellIs" dxfId="225" priority="35" operator="lessThan">
      <formula>-0.5</formula>
    </cfRule>
    <cfRule type="cellIs" dxfId="224" priority="36" operator="greaterThan">
      <formula>0.5</formula>
    </cfRule>
  </conditionalFormatting>
  <conditionalFormatting sqref="AA76">
    <cfRule type="cellIs" dxfId="223" priority="33" operator="lessThan">
      <formula>-1</formula>
    </cfRule>
    <cfRule type="cellIs" dxfId="222" priority="34" operator="greaterThan">
      <formula>1</formula>
    </cfRule>
  </conditionalFormatting>
  <conditionalFormatting sqref="P76">
    <cfRule type="cellIs" dxfId="221" priority="13" operator="lessThan">
      <formula>-1</formula>
    </cfRule>
    <cfRule type="cellIs" dxfId="220" priority="14" operator="greaterThan">
      <formula>1</formula>
    </cfRule>
  </conditionalFormatting>
  <conditionalFormatting sqref="AE76">
    <cfRule type="cellIs" dxfId="219" priority="1" operator="lessThan">
      <formula>-1</formula>
    </cfRule>
    <cfRule type="cellIs" dxfId="218" priority="2" operator="greaterThan">
      <formula>1</formula>
    </cfRule>
  </conditionalFormatting>
  <conditionalFormatting sqref="AB74:AB75">
    <cfRule type="cellIs" dxfId="217" priority="27" operator="lessThan">
      <formula>-0.5</formula>
    </cfRule>
    <cfRule type="cellIs" dxfId="216" priority="28" operator="greaterThan">
      <formula>0.5</formula>
    </cfRule>
  </conditionalFormatting>
  <conditionalFormatting sqref="AB76">
    <cfRule type="cellIs" dxfId="215" priority="25" operator="lessThan">
      <formula>-1</formula>
    </cfRule>
    <cfRule type="cellIs" dxfId="214" priority="26" operator="greaterThan">
      <formula>1</formula>
    </cfRule>
  </conditionalFormatting>
  <conditionalFormatting sqref="N74:N75">
    <cfRule type="cellIs" dxfId="213" priority="31" operator="lessThan">
      <formula>-0.5</formula>
    </cfRule>
    <cfRule type="cellIs" dxfId="212" priority="32" operator="greaterThan">
      <formula>0.5</formula>
    </cfRule>
  </conditionalFormatting>
  <conditionalFormatting sqref="N76">
    <cfRule type="cellIs" dxfId="211" priority="29" operator="lessThan">
      <formula>-1</formula>
    </cfRule>
    <cfRule type="cellIs" dxfId="210" priority="30" operator="greaterThan">
      <formula>1</formula>
    </cfRule>
  </conditionalFormatting>
  <conditionalFormatting sqref="O74:O75">
    <cfRule type="cellIs" dxfId="209" priority="23" operator="lessThan">
      <formula>-0.5</formula>
    </cfRule>
    <cfRule type="cellIs" dxfId="208" priority="24" operator="greaterThan">
      <formula>0.5</formula>
    </cfRule>
  </conditionalFormatting>
  <conditionalFormatting sqref="O76">
    <cfRule type="cellIs" dxfId="207" priority="21" operator="lessThan">
      <formula>-1</formula>
    </cfRule>
    <cfRule type="cellIs" dxfId="206" priority="22" operator="greaterThan">
      <formula>1</formula>
    </cfRule>
  </conditionalFormatting>
  <conditionalFormatting sqref="AC74:AC75">
    <cfRule type="cellIs" dxfId="205" priority="19" operator="lessThan">
      <formula>-0.5</formula>
    </cfRule>
    <cfRule type="cellIs" dxfId="204" priority="20" operator="greaterThan">
      <formula>0.5</formula>
    </cfRule>
  </conditionalFormatting>
  <conditionalFormatting sqref="AC76">
    <cfRule type="cellIs" dxfId="203" priority="17" operator="lessThan">
      <formula>-1</formula>
    </cfRule>
    <cfRule type="cellIs" dxfId="202" priority="18" operator="greaterThan">
      <formula>1</formula>
    </cfRule>
  </conditionalFormatting>
  <conditionalFormatting sqref="P74:P75">
    <cfRule type="cellIs" dxfId="201" priority="15" operator="lessThan">
      <formula>-0.5</formula>
    </cfRule>
    <cfRule type="cellIs" dxfId="200" priority="16" operator="greaterThan">
      <formula>0.5</formula>
    </cfRule>
  </conditionalFormatting>
  <conditionalFormatting sqref="Q74:Q75">
    <cfRule type="cellIs" dxfId="199" priority="7" operator="lessThan">
      <formula>-0.5</formula>
    </cfRule>
    <cfRule type="cellIs" dxfId="198" priority="8" operator="greaterThan">
      <formula>0.5</formula>
    </cfRule>
  </conditionalFormatting>
  <conditionalFormatting sqref="Q76">
    <cfRule type="cellIs" dxfId="197" priority="5" operator="lessThan">
      <formula>-1</formula>
    </cfRule>
    <cfRule type="cellIs" dxfId="196" priority="6" operator="greaterThan">
      <formula>1</formula>
    </cfRule>
  </conditionalFormatting>
  <conditionalFormatting sqref="AE74:AE75">
    <cfRule type="cellIs" dxfId="195" priority="3" operator="lessThan">
      <formula>-0.5</formula>
    </cfRule>
    <cfRule type="cellIs" dxfId="194" priority="4" operator="greaterThan">
      <formula>0.5</formula>
    </cfRule>
  </conditionalFormatting>
  <conditionalFormatting sqref="M74:M75">
    <cfRule type="cellIs" dxfId="193" priority="39" operator="lessThan">
      <formula>-0.5</formula>
    </cfRule>
    <cfRule type="cellIs" dxfId="192" priority="40" operator="greaterThan">
      <formula>0.5</formula>
    </cfRule>
  </conditionalFormatting>
  <conditionalFormatting sqref="M76">
    <cfRule type="cellIs" dxfId="191" priority="37" operator="lessThan">
      <formula>-1</formula>
    </cfRule>
    <cfRule type="cellIs" dxfId="190" priority="38" operator="greaterThan">
      <formula>1</formula>
    </cfRule>
  </conditionalFormatting>
  <conditionalFormatting sqref="AD74:AD75">
    <cfRule type="cellIs" dxfId="189" priority="11" operator="lessThan">
      <formula>-0.5</formula>
    </cfRule>
    <cfRule type="cellIs" dxfId="188" priority="12" operator="greaterThan">
      <formula>0.5</formula>
    </cfRule>
  </conditionalFormatting>
  <conditionalFormatting sqref="AD76">
    <cfRule type="cellIs" dxfId="187" priority="9" operator="lessThan">
      <formula>-1</formula>
    </cfRule>
    <cfRule type="cellIs" dxfId="186" priority="10" operator="greaterThan">
      <formula>1</formula>
    </cfRule>
  </conditionalFormatting>
  <conditionalFormatting sqref="Y74:Y75">
    <cfRule type="cellIs" dxfId="185" priority="47" operator="lessThan">
      <formula>-0.5</formula>
    </cfRule>
    <cfRule type="cellIs" dxfId="184" priority="48" operator="greaterThan">
      <formula>0.5</formula>
    </cfRule>
  </conditionalFormatting>
  <conditionalFormatting sqref="Y76">
    <cfRule type="cellIs" dxfId="183" priority="45" operator="lessThan">
      <formula>-1</formula>
    </cfRule>
    <cfRule type="cellIs" dxfId="182" priority="46" operator="greaterThan">
      <formula>1</formula>
    </cfRule>
  </conditionalFormatting>
  <conditionalFormatting sqref="Z74:Z75">
    <cfRule type="cellIs" dxfId="181" priority="43" operator="lessThan">
      <formula>-0.5</formula>
    </cfRule>
    <cfRule type="cellIs" dxfId="180" priority="44" operator="greaterThan">
      <formula>0.5</formula>
    </cfRule>
  </conditionalFormatting>
  <conditionalFormatting sqref="Z76">
    <cfRule type="cellIs" dxfId="179" priority="41" operator="lessThan">
      <formula>-1</formula>
    </cfRule>
    <cfRule type="cellIs" dxfId="178" priority="42" operator="greaterThan">
      <formula>1</formula>
    </cfRule>
  </conditionalFormatting>
  <conditionalFormatting sqref="T74:X75 H74:J75">
    <cfRule type="cellIs" dxfId="177" priority="59" operator="lessThan">
      <formula>-0.5</formula>
    </cfRule>
    <cfRule type="cellIs" dxfId="176" priority="60" operator="greaterThan">
      <formula>0.5</formula>
    </cfRule>
  </conditionalFormatting>
  <conditionalFormatting sqref="T76:X76 H76:J76">
    <cfRule type="cellIs" dxfId="175" priority="57" operator="lessThan">
      <formula>-1</formula>
    </cfRule>
    <cfRule type="cellIs" dxfId="174" priority="58" operator="greaterThan">
      <formula>1</formula>
    </cfRule>
  </conditionalFormatting>
  <conditionalFormatting sqref="K74:K75">
    <cfRule type="cellIs" dxfId="173" priority="55" operator="lessThan">
      <formula>-0.5</formula>
    </cfRule>
    <cfRule type="cellIs" dxfId="172" priority="56" operator="greaterThan">
      <formula>0.5</formula>
    </cfRule>
  </conditionalFormatting>
  <conditionalFormatting sqref="K76">
    <cfRule type="cellIs" dxfId="171" priority="53" operator="lessThan">
      <formula>-1</formula>
    </cfRule>
    <cfRule type="cellIs" dxfId="170" priority="54" operator="greaterThan">
      <formula>1</formula>
    </cfRule>
  </conditionalFormatting>
  <conditionalFormatting sqref="L74:L75">
    <cfRule type="cellIs" dxfId="169" priority="51" operator="lessThan">
      <formula>-0.5</formula>
    </cfRule>
    <cfRule type="cellIs" dxfId="168" priority="52" operator="greaterThan">
      <formula>0.5</formula>
    </cfRule>
  </conditionalFormatting>
  <conditionalFormatting sqref="L76">
    <cfRule type="cellIs" dxfId="167" priority="49" operator="lessThan">
      <formula>-1</formula>
    </cfRule>
    <cfRule type="cellIs" dxfId="166" priority="50" operator="greaterThan">
      <formula>1</formula>
    </cfRule>
  </conditionalFormatting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X153"/>
  <sheetViews>
    <sheetView showGridLines="0"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3" customWidth="1"/>
    <col min="6" max="7" width="0.85546875" style="63" customWidth="1"/>
    <col min="8" max="17" width="9.140625" style="64" customWidth="1"/>
    <col min="18" max="19" width="2.7109375" style="63" customWidth="1"/>
    <col min="20" max="21" width="9.140625" style="64" customWidth="1"/>
    <col min="22" max="24" width="9.140625" style="64" hidden="1" customWidth="1" outlineLevel="1"/>
    <col min="25" max="25" width="9.140625" style="64" customWidth="1" collapsed="1"/>
    <col min="26" max="28" width="9.140625" style="64" hidden="1" customWidth="1" outlineLevel="1" collapsed="1"/>
    <col min="29" max="31" width="9.140625" style="64" customWidth="1" collapsed="1"/>
    <col min="32" max="32" width="0.85546875" style="83" customWidth="1"/>
    <col min="33" max="50" width="0" style="63" hidden="1" customWidth="1"/>
    <col min="51" max="16384" width="9.140625" style="63" hidden="1"/>
  </cols>
  <sheetData>
    <row r="1" spans="1:35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  <c r="P1" s="86"/>
      <c r="Q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5" s="11" customFormat="1" ht="32.25" customHeight="1" x14ac:dyDescent="0.25">
      <c r="A2" s="10"/>
    </row>
    <row r="3" spans="1:35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  <c r="P3" s="86"/>
      <c r="Q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5" ht="12" customHeight="1" x14ac:dyDescent="0.25">
      <c r="B4" s="67" t="s">
        <v>259</v>
      </c>
      <c r="C4" s="67"/>
      <c r="D4" s="66"/>
      <c r="E4" s="66"/>
      <c r="F4" s="66"/>
      <c r="G4" s="66"/>
      <c r="H4" s="68" t="s">
        <v>199</v>
      </c>
      <c r="I4" s="68" t="s">
        <v>201</v>
      </c>
      <c r="J4" s="68" t="s">
        <v>207</v>
      </c>
      <c r="K4" s="68" t="s">
        <v>249</v>
      </c>
      <c r="L4" s="68" t="s">
        <v>250</v>
      </c>
      <c r="M4" s="68" t="s">
        <v>347</v>
      </c>
      <c r="N4" s="68" t="s">
        <v>348</v>
      </c>
      <c r="O4" s="68" t="s">
        <v>371</v>
      </c>
      <c r="P4" s="68" t="s">
        <v>376</v>
      </c>
      <c r="Q4" s="68" t="s">
        <v>387</v>
      </c>
      <c r="R4" s="66"/>
      <c r="S4" s="66"/>
      <c r="T4" s="69">
        <v>2014</v>
      </c>
      <c r="U4" s="69">
        <v>2015</v>
      </c>
      <c r="V4" s="68" t="s">
        <v>199</v>
      </c>
      <c r="W4" s="69" t="s">
        <v>200</v>
      </c>
      <c r="X4" s="68" t="s">
        <v>208</v>
      </c>
      <c r="Y4" s="69">
        <v>2016</v>
      </c>
      <c r="Z4" s="68" t="s">
        <v>250</v>
      </c>
      <c r="AA4" s="68" t="s">
        <v>349</v>
      </c>
      <c r="AB4" s="68" t="s">
        <v>350</v>
      </c>
      <c r="AC4" s="69">
        <v>2017</v>
      </c>
      <c r="AD4" s="68" t="s">
        <v>376</v>
      </c>
      <c r="AE4" s="68" t="s">
        <v>388</v>
      </c>
    </row>
    <row r="5" spans="1:35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3"/>
      <c r="S5" s="83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5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3"/>
      <c r="S6" s="83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5" ht="12" customHeight="1" x14ac:dyDescent="0.25">
      <c r="B7" s="78" t="s">
        <v>245</v>
      </c>
      <c r="C7" s="70"/>
      <c r="D7" s="70"/>
      <c r="E7" s="70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0"/>
      <c r="S7" s="70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</row>
    <row r="8" spans="1:35" s="83" customFormat="1" ht="5.0999999999999996" customHeight="1" outlineLevel="1" x14ac:dyDescent="0.25">
      <c r="H8" s="86"/>
      <c r="I8" s="86"/>
      <c r="J8" s="86"/>
      <c r="K8" s="86"/>
      <c r="L8" s="86"/>
      <c r="M8" s="86"/>
      <c r="N8" s="86"/>
      <c r="O8" s="86"/>
      <c r="P8" s="86"/>
      <c r="Q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</row>
    <row r="9" spans="1:35" outlineLevel="1" x14ac:dyDescent="0.25">
      <c r="C9" s="79" t="s">
        <v>218</v>
      </c>
      <c r="D9" s="80"/>
      <c r="E9" s="96" t="s">
        <v>307</v>
      </c>
      <c r="F9" s="80"/>
      <c r="G9" s="80"/>
      <c r="H9" s="96">
        <f t="shared" ref="H9:I9" si="0">SUM(H11:H14)</f>
        <v>468.51826965539999</v>
      </c>
      <c r="I9" s="96">
        <f t="shared" si="0"/>
        <v>522.1727285769</v>
      </c>
      <c r="J9" s="96">
        <f>SUM(J11:J14)</f>
        <v>444.12927224730004</v>
      </c>
      <c r="K9" s="96">
        <f t="shared" ref="K9:Q9" si="1">SUM(K11:K14)</f>
        <v>421.12247097704994</v>
      </c>
      <c r="L9" s="96">
        <f t="shared" si="1"/>
        <v>561.58063632435005</v>
      </c>
      <c r="M9" s="96">
        <f t="shared" si="1"/>
        <v>558.91547194395002</v>
      </c>
      <c r="N9" s="96">
        <f t="shared" si="1"/>
        <v>568.48670914274999</v>
      </c>
      <c r="O9" s="96">
        <f t="shared" si="1"/>
        <v>550.06055709299994</v>
      </c>
      <c r="P9" s="96">
        <f t="shared" si="1"/>
        <v>552.83037433499999</v>
      </c>
      <c r="Q9" s="96">
        <f t="shared" si="1"/>
        <v>637.81948396455005</v>
      </c>
      <c r="R9" s="96"/>
      <c r="S9" s="96"/>
      <c r="T9" s="96">
        <f>SUM(T11:T14)</f>
        <v>2018.2328490680998</v>
      </c>
      <c r="U9" s="96">
        <v>1764.35024128395</v>
      </c>
      <c r="V9" s="96">
        <f>SUM($H9:H9)</f>
        <v>468.51826965539999</v>
      </c>
      <c r="W9" s="96">
        <f>SUM($H9:I9)</f>
        <v>990.69099823229999</v>
      </c>
      <c r="X9" s="96">
        <f>SUM($H9:J9)</f>
        <v>1434.8202704795999</v>
      </c>
      <c r="Y9" s="96">
        <f>SUM($H9:K9)</f>
        <v>1855.9427414566499</v>
      </c>
      <c r="Z9" s="96">
        <f>SUM($L9:L9)</f>
        <v>561.58063632435005</v>
      </c>
      <c r="AA9" s="96">
        <f>SUM($L9:M9)</f>
        <v>1120.4961082683001</v>
      </c>
      <c r="AB9" s="96">
        <f>SUM($L9:N9)</f>
        <v>1688.9828174110501</v>
      </c>
      <c r="AC9" s="96">
        <f>SUM($L9:O9)</f>
        <v>2239.04337450405</v>
      </c>
      <c r="AD9" s="96">
        <f>SUM($P9:P9)</f>
        <v>552.83037433499999</v>
      </c>
      <c r="AE9" s="96">
        <f>SUM($P9:Q9)</f>
        <v>1190.64985829955</v>
      </c>
    </row>
    <row r="10" spans="1:35" s="83" customFormat="1" ht="5.0999999999999996" customHeight="1" outlineLevel="2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1:35" s="83" customFormat="1" outlineLevel="2" x14ac:dyDescent="0.25">
      <c r="D11" s="83" t="s">
        <v>216</v>
      </c>
      <c r="E11" s="86" t="s">
        <v>307</v>
      </c>
      <c r="H11" s="86">
        <v>1.8259728961500001</v>
      </c>
      <c r="I11" s="86">
        <v>1.1258891598</v>
      </c>
      <c r="J11" s="86">
        <v>4.7259258264000001</v>
      </c>
      <c r="K11" s="86">
        <v>1.67372910945</v>
      </c>
      <c r="L11" s="86">
        <v>4.0291170278999999</v>
      </c>
      <c r="M11" s="86">
        <v>2.0167357579500003</v>
      </c>
      <c r="N11" s="86">
        <v>2.6188253705999998</v>
      </c>
      <c r="O11" s="86">
        <v>2.1936731203499997</v>
      </c>
      <c r="P11" s="86">
        <v>1.8897389298</v>
      </c>
      <c r="Q11" s="86">
        <v>0.90322967340000004</v>
      </c>
      <c r="T11" s="86">
        <v>9.4349870836500003</v>
      </c>
      <c r="U11" s="86">
        <v>6.8980442311500001</v>
      </c>
      <c r="V11" s="86">
        <f>SUM($H11:H11)</f>
        <v>1.8259728961500001</v>
      </c>
      <c r="W11" s="86">
        <f>SUM($H11:I11)</f>
        <v>2.9518620559500004</v>
      </c>
      <c r="X11" s="86">
        <f>SUM($H11:J11)</f>
        <v>7.6777878823500005</v>
      </c>
      <c r="Y11" s="86">
        <f>SUM($H11:K11)</f>
        <v>9.3515169918000005</v>
      </c>
      <c r="Z11" s="86">
        <f>SUM($L11:L11)</f>
        <v>4.0291170278999999</v>
      </c>
      <c r="AA11" s="86">
        <f>SUM($L11:M11)</f>
        <v>6.0458527858500002</v>
      </c>
      <c r="AB11" s="86">
        <f>SUM($L11:N11)</f>
        <v>8.6646781564499999</v>
      </c>
      <c r="AC11" s="86">
        <f>SUM($L11:O11)</f>
        <v>10.858351276800001</v>
      </c>
      <c r="AD11" s="86">
        <f>SUM($P11:P11)</f>
        <v>1.8897389298</v>
      </c>
      <c r="AE11" s="86">
        <f>SUM($P11:Q11)</f>
        <v>2.7929686032000003</v>
      </c>
    </row>
    <row r="12" spans="1:35" s="83" customFormat="1" outlineLevel="2" x14ac:dyDescent="0.25">
      <c r="D12" s="83" t="s">
        <v>253</v>
      </c>
      <c r="E12" s="86" t="s">
        <v>307</v>
      </c>
      <c r="H12" s="86">
        <v>242.36937779955002</v>
      </c>
      <c r="I12" s="86">
        <v>278.11123302794999</v>
      </c>
      <c r="J12" s="86">
        <v>209.71955378145</v>
      </c>
      <c r="K12" s="86">
        <v>212.83317599474998</v>
      </c>
      <c r="L12" s="86">
        <v>311.27065007610003</v>
      </c>
      <c r="M12" s="86">
        <v>294.86907186269997</v>
      </c>
      <c r="N12" s="86">
        <v>319.99826872785002</v>
      </c>
      <c r="O12" s="86">
        <v>306.25688352104999</v>
      </c>
      <c r="P12" s="86">
        <v>318.948828048</v>
      </c>
      <c r="Q12" s="86">
        <v>369.32938331039998</v>
      </c>
      <c r="T12" s="86">
        <v>1139.7111756095999</v>
      </c>
      <c r="U12" s="86">
        <v>936.16017138525012</v>
      </c>
      <c r="V12" s="86">
        <f>SUM($H12:H12)</f>
        <v>242.36937779955002</v>
      </c>
      <c r="W12" s="86">
        <f>SUM($H12:I12)</f>
        <v>520.48061082749996</v>
      </c>
      <c r="X12" s="86">
        <f>SUM($H12:J12)</f>
        <v>730.20016460894999</v>
      </c>
      <c r="Y12" s="86">
        <f>SUM($H12:K12)</f>
        <v>943.03334060370003</v>
      </c>
      <c r="Z12" s="86">
        <f>SUM($L12:L12)</f>
        <v>311.27065007610003</v>
      </c>
      <c r="AA12" s="86">
        <f>SUM($L12:M12)</f>
        <v>606.13972193879999</v>
      </c>
      <c r="AB12" s="86">
        <f>SUM($L12:N12)</f>
        <v>926.13799066665001</v>
      </c>
      <c r="AC12" s="86">
        <f>SUM($L12:O12)</f>
        <v>1232.3948741877</v>
      </c>
      <c r="AD12" s="86">
        <f>SUM($P12:P12)</f>
        <v>318.948828048</v>
      </c>
      <c r="AE12" s="86">
        <f>SUM($P12:Q12)</f>
        <v>688.27821135839997</v>
      </c>
    </row>
    <row r="13" spans="1:35" s="83" customFormat="1" outlineLevel="2" x14ac:dyDescent="0.25">
      <c r="D13" s="83" t="s">
        <v>254</v>
      </c>
      <c r="E13" s="86" t="s">
        <v>307</v>
      </c>
      <c r="H13" s="86">
        <v>142.1673018873</v>
      </c>
      <c r="I13" s="86">
        <v>147.54992079149997</v>
      </c>
      <c r="J13" s="86">
        <v>140.73341434815001</v>
      </c>
      <c r="K13" s="86">
        <v>113.7395350029</v>
      </c>
      <c r="L13" s="86">
        <v>135.20272470825003</v>
      </c>
      <c r="M13" s="86">
        <v>127.18211161440001</v>
      </c>
      <c r="N13" s="86">
        <v>115.12440733650001</v>
      </c>
      <c r="O13" s="86">
        <v>115.12410796544998</v>
      </c>
      <c r="P13" s="86">
        <v>123.56566397115</v>
      </c>
      <c r="Q13" s="86">
        <v>128.80380459225</v>
      </c>
      <c r="T13" s="86">
        <v>539.05576801350003</v>
      </c>
      <c r="U13" s="86">
        <v>493.4799548103</v>
      </c>
      <c r="V13" s="86">
        <f>SUM($H13:H13)</f>
        <v>142.1673018873</v>
      </c>
      <c r="W13" s="86">
        <f>SUM($H13:I13)</f>
        <v>289.7172226788</v>
      </c>
      <c r="X13" s="86">
        <f>SUM($H13:J13)</f>
        <v>430.45063702695001</v>
      </c>
      <c r="Y13" s="86">
        <f>SUM($H13:K13)</f>
        <v>544.19017202985003</v>
      </c>
      <c r="Z13" s="86">
        <f>SUM($L13:L13)</f>
        <v>135.20272470825003</v>
      </c>
      <c r="AA13" s="86">
        <f>SUM($L13:M13)</f>
        <v>262.38483632265002</v>
      </c>
      <c r="AB13" s="86">
        <f>SUM($L13:N13)</f>
        <v>377.50924365915</v>
      </c>
      <c r="AC13" s="86">
        <f>SUM($L13:O13)</f>
        <v>492.63335162459998</v>
      </c>
      <c r="AD13" s="86">
        <f>SUM($P13:P13)</f>
        <v>123.56566397115</v>
      </c>
      <c r="AE13" s="86">
        <f>SUM($P13:Q13)</f>
        <v>252.36946856340001</v>
      </c>
    </row>
    <row r="14" spans="1:35" s="83" customFormat="1" outlineLevel="2" x14ac:dyDescent="0.25">
      <c r="D14" s="83" t="s">
        <v>255</v>
      </c>
      <c r="E14" s="86" t="s">
        <v>307</v>
      </c>
      <c r="H14" s="86">
        <v>82.155617072400005</v>
      </c>
      <c r="I14" s="86">
        <v>95.385685597649996</v>
      </c>
      <c r="J14" s="86">
        <v>88.950378291300012</v>
      </c>
      <c r="K14" s="86">
        <v>92.87603086995</v>
      </c>
      <c r="L14" s="86">
        <v>111.0781445121</v>
      </c>
      <c r="M14" s="86">
        <v>134.8475527089</v>
      </c>
      <c r="N14" s="86">
        <v>130.74520770779998</v>
      </c>
      <c r="O14" s="86">
        <v>126.48589248614999</v>
      </c>
      <c r="P14" s="86">
        <v>108.42614338605</v>
      </c>
      <c r="Q14" s="86">
        <v>138.7830663885</v>
      </c>
      <c r="T14" s="86">
        <v>330.03091836134996</v>
      </c>
      <c r="U14" s="86">
        <v>327.81207085724998</v>
      </c>
      <c r="V14" s="86">
        <f>SUM($H14:H14)</f>
        <v>82.155617072400005</v>
      </c>
      <c r="W14" s="86">
        <f>SUM($H14:I14)</f>
        <v>177.54130267005002</v>
      </c>
      <c r="X14" s="86">
        <f>SUM($H14:J14)</f>
        <v>266.49168096135003</v>
      </c>
      <c r="Y14" s="86">
        <f>SUM($H14:K14)</f>
        <v>359.36771183130003</v>
      </c>
      <c r="Z14" s="86">
        <f>SUM($L14:L14)</f>
        <v>111.0781445121</v>
      </c>
      <c r="AA14" s="86">
        <f>SUM($L14:M14)</f>
        <v>245.92569722100001</v>
      </c>
      <c r="AB14" s="86">
        <f>SUM($L14:N14)</f>
        <v>376.67090492879998</v>
      </c>
      <c r="AC14" s="86">
        <f>SUM($L14:O14)</f>
        <v>503.15679741495001</v>
      </c>
      <c r="AD14" s="86">
        <f>SUM($P14:P14)</f>
        <v>108.42614338605</v>
      </c>
      <c r="AE14" s="86">
        <f>SUM($P14:Q14)</f>
        <v>247.20920977455</v>
      </c>
    </row>
    <row r="15" spans="1:35" s="83" customFormat="1" ht="5.0999999999999996" customHeight="1" outlineLevel="1" x14ac:dyDescent="0.25">
      <c r="H15" s="86"/>
      <c r="I15" s="86"/>
      <c r="J15" s="86"/>
      <c r="K15" s="86"/>
      <c r="L15" s="86"/>
      <c r="M15" s="86"/>
      <c r="N15" s="86"/>
      <c r="O15" s="86"/>
      <c r="P15" s="86"/>
      <c r="Q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</row>
    <row r="16" spans="1:35" s="83" customFormat="1" outlineLevel="1" x14ac:dyDescent="0.25">
      <c r="B16" s="63"/>
      <c r="C16" s="79" t="s">
        <v>297</v>
      </c>
      <c r="D16" s="80"/>
      <c r="E16" s="96" t="s">
        <v>308</v>
      </c>
      <c r="F16" s="80"/>
      <c r="G16" s="80"/>
      <c r="H16" s="96">
        <f t="shared" ref="H16:P16" si="2">H29*1000/H9</f>
        <v>507.98445954957413</v>
      </c>
      <c r="I16" s="96">
        <f t="shared" si="2"/>
        <v>601.33358717479905</v>
      </c>
      <c r="J16" s="96">
        <f t="shared" si="2"/>
        <v>738.52371481914633</v>
      </c>
      <c r="K16" s="96">
        <f t="shared" si="2"/>
        <v>669.63892794827439</v>
      </c>
      <c r="L16" s="96">
        <f t="shared" si="2"/>
        <v>710.49458295344618</v>
      </c>
      <c r="M16" s="96">
        <f t="shared" si="2"/>
        <v>780.08218037614745</v>
      </c>
      <c r="N16" s="96">
        <f t="shared" si="2"/>
        <v>745.83977634124665</v>
      </c>
      <c r="O16" s="96">
        <f t="shared" si="2"/>
        <v>747.19045875981851</v>
      </c>
      <c r="P16" s="96">
        <f t="shared" si="2"/>
        <v>779.62431155930994</v>
      </c>
      <c r="Q16" s="96">
        <f>Q29*1000/Q9</f>
        <v>925.0266177707299</v>
      </c>
      <c r="R16" s="79"/>
      <c r="S16" s="79"/>
      <c r="T16" s="96">
        <f t="shared" ref="T16:AE16" si="3">T27*1000/T9</f>
        <v>808.62820202017861</v>
      </c>
      <c r="U16" s="96">
        <f t="shared" si="3"/>
        <v>622.32541720342624</v>
      </c>
      <c r="V16" s="96">
        <f t="shared" si="3"/>
        <v>507.98445954957413</v>
      </c>
      <c r="W16" s="96">
        <f t="shared" si="3"/>
        <v>557.18685340327022</v>
      </c>
      <c r="X16" s="96">
        <f t="shared" si="3"/>
        <v>613.31723429433646</v>
      </c>
      <c r="Y16" s="96">
        <f t="shared" si="3"/>
        <v>626.09690161453796</v>
      </c>
      <c r="Z16" s="96">
        <f t="shared" si="3"/>
        <v>710.49458295344618</v>
      </c>
      <c r="AA16" s="96">
        <f t="shared" si="3"/>
        <v>745.2056226152115</v>
      </c>
      <c r="AB16" s="96">
        <f t="shared" si="3"/>
        <v>745.41906940761703</v>
      </c>
      <c r="AC16" s="96">
        <f t="shared" si="3"/>
        <v>745.85424249313905</v>
      </c>
      <c r="AD16" s="96">
        <f t="shared" si="3"/>
        <v>779.62431155930994</v>
      </c>
      <c r="AE16" s="96">
        <f t="shared" si="3"/>
        <v>857.51490489249386</v>
      </c>
      <c r="AG16" s="63"/>
      <c r="AH16" s="63"/>
      <c r="AI16" s="63"/>
    </row>
    <row r="17" spans="1:35" s="83" customFormat="1" ht="5.0999999999999996" customHeight="1" outlineLevel="2" x14ac:dyDescent="0.25">
      <c r="H17" s="86"/>
      <c r="I17" s="86"/>
      <c r="J17" s="86"/>
      <c r="K17" s="86"/>
      <c r="L17" s="86"/>
      <c r="M17" s="86"/>
      <c r="N17" s="86"/>
      <c r="O17" s="86"/>
      <c r="P17" s="86"/>
      <c r="Q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G17" s="63"/>
      <c r="AH17" s="63"/>
      <c r="AI17" s="63"/>
    </row>
    <row r="18" spans="1:35" s="83" customFormat="1" outlineLevel="2" x14ac:dyDescent="0.25">
      <c r="D18" s="83" t="s">
        <v>216</v>
      </c>
      <c r="E18" s="86" t="s">
        <v>308</v>
      </c>
      <c r="H18" s="86">
        <f t="shared" ref="H18:Q21" si="4">H30*1000/H11</f>
        <v>229.06611641492847</v>
      </c>
      <c r="I18" s="86">
        <f t="shared" si="4"/>
        <v>357.83691182493254</v>
      </c>
      <c r="J18" s="86">
        <f t="shared" si="4"/>
        <v>291.51972345902664</v>
      </c>
      <c r="K18" s="86">
        <f t="shared" si="4"/>
        <v>282.96338238129221</v>
      </c>
      <c r="L18" s="86">
        <f t="shared" si="4"/>
        <v>264.75044348760855</v>
      </c>
      <c r="M18" s="86">
        <f t="shared" si="4"/>
        <v>257.70028520160986</v>
      </c>
      <c r="N18" s="86">
        <f t="shared" si="4"/>
        <v>368.68607614672248</v>
      </c>
      <c r="O18" s="86">
        <f t="shared" si="4"/>
        <v>282.5511350119051</v>
      </c>
      <c r="P18" s="86">
        <f t="shared" si="4"/>
        <v>327.99495222633686</v>
      </c>
      <c r="Q18" s="86">
        <f t="shared" si="4"/>
        <v>333.36441313598675</v>
      </c>
      <c r="T18" s="86">
        <f t="shared" ref="T18:AE21" si="5">T30*1000/T11</f>
        <v>376.99859665562525</v>
      </c>
      <c r="U18" s="86">
        <f t="shared" si="5"/>
        <v>290.10194526780856</v>
      </c>
      <c r="V18" s="86">
        <f t="shared" si="5"/>
        <v>229.06611641492847</v>
      </c>
      <c r="W18" s="86">
        <f t="shared" si="5"/>
        <v>278.18143410354168</v>
      </c>
      <c r="X18" s="86">
        <f t="shared" si="5"/>
        <v>286.39158097279704</v>
      </c>
      <c r="Y18" s="86">
        <f t="shared" si="5"/>
        <v>285.7780039691292</v>
      </c>
      <c r="Z18" s="86">
        <f t="shared" si="5"/>
        <v>264.75044348760855</v>
      </c>
      <c r="AA18" s="86">
        <f t="shared" si="5"/>
        <v>262.39869811467156</v>
      </c>
      <c r="AB18" s="86">
        <f t="shared" si="5"/>
        <v>294.52315526576439</v>
      </c>
      <c r="AC18" s="86">
        <f t="shared" si="5"/>
        <v>292.10449166226778</v>
      </c>
      <c r="AD18" s="86">
        <f t="shared" si="5"/>
        <v>327.99495222633686</v>
      </c>
      <c r="AE18" s="86">
        <f t="shared" si="5"/>
        <v>329.73140440779008</v>
      </c>
      <c r="AG18" s="63"/>
      <c r="AH18" s="63"/>
      <c r="AI18" s="63"/>
    </row>
    <row r="19" spans="1:35" s="83" customFormat="1" outlineLevel="2" x14ac:dyDescent="0.25">
      <c r="D19" s="83" t="s">
        <v>253</v>
      </c>
      <c r="E19" s="86" t="s">
        <v>308</v>
      </c>
      <c r="H19" s="86">
        <f t="shared" si="4"/>
        <v>424.32445886400643</v>
      </c>
      <c r="I19" s="86">
        <f t="shared" si="4"/>
        <v>510.63184576844407</v>
      </c>
      <c r="J19" s="86">
        <f t="shared" si="4"/>
        <v>634.62487650864091</v>
      </c>
      <c r="K19" s="86">
        <f t="shared" si="4"/>
        <v>529.5841843415443</v>
      </c>
      <c r="L19" s="86">
        <f t="shared" si="4"/>
        <v>597.28024230536028</v>
      </c>
      <c r="M19" s="86">
        <f t="shared" si="4"/>
        <v>658.5990219090379</v>
      </c>
      <c r="N19" s="86">
        <f t="shared" si="4"/>
        <v>631.62854759660502</v>
      </c>
      <c r="O19" s="86">
        <f t="shared" si="4"/>
        <v>637.92007726928955</v>
      </c>
      <c r="P19" s="86">
        <f t="shared" si="4"/>
        <v>677.13602602577203</v>
      </c>
      <c r="Q19" s="86">
        <f t="shared" si="4"/>
        <v>827.79734579918818</v>
      </c>
      <c r="T19" s="86">
        <f t="shared" si="5"/>
        <v>720.16707685698202</v>
      </c>
      <c r="U19" s="86">
        <f t="shared" si="5"/>
        <v>524.8928191987618</v>
      </c>
      <c r="V19" s="86">
        <f t="shared" si="5"/>
        <v>424.32445886400643</v>
      </c>
      <c r="W19" s="86">
        <f t="shared" si="5"/>
        <v>470.44155389517704</v>
      </c>
      <c r="X19" s="86">
        <f t="shared" si="5"/>
        <v>517.59636818543584</v>
      </c>
      <c r="Y19" s="86">
        <f t="shared" si="5"/>
        <v>520.30189817667917</v>
      </c>
      <c r="Z19" s="86">
        <f t="shared" si="5"/>
        <v>597.28024230536028</v>
      </c>
      <c r="AA19" s="86">
        <f t="shared" si="5"/>
        <v>627.11001747940099</v>
      </c>
      <c r="AB19" s="86">
        <f t="shared" si="5"/>
        <v>628.67125546906493</v>
      </c>
      <c r="AC19" s="86">
        <f t="shared" si="5"/>
        <v>630.96963839819341</v>
      </c>
      <c r="AD19" s="86">
        <f t="shared" si="5"/>
        <v>677.13602602577203</v>
      </c>
      <c r="AE19" s="86">
        <f t="shared" si="5"/>
        <v>757.98073591543607</v>
      </c>
      <c r="AG19" s="63"/>
      <c r="AH19" s="63"/>
      <c r="AI19" s="63"/>
    </row>
    <row r="20" spans="1:35" s="83" customFormat="1" outlineLevel="2" x14ac:dyDescent="0.25">
      <c r="D20" s="83" t="s">
        <v>254</v>
      </c>
      <c r="E20" s="86" t="s">
        <v>308</v>
      </c>
      <c r="H20" s="86">
        <f t="shared" si="4"/>
        <v>575.32454772785297</v>
      </c>
      <c r="I20" s="86">
        <f t="shared" si="4"/>
        <v>656.92152581341031</v>
      </c>
      <c r="J20" s="86">
        <f t="shared" si="4"/>
        <v>815.26560491288353</v>
      </c>
      <c r="K20" s="86">
        <f t="shared" si="4"/>
        <v>764.44034229420004</v>
      </c>
      <c r="L20" s="86">
        <f t="shared" si="4"/>
        <v>805.89461399627646</v>
      </c>
      <c r="M20" s="86">
        <f t="shared" si="4"/>
        <v>860.17182354765612</v>
      </c>
      <c r="N20" s="86">
        <f t="shared" si="4"/>
        <v>829.36434366101787</v>
      </c>
      <c r="O20" s="86">
        <f t="shared" si="4"/>
        <v>831.07668733219396</v>
      </c>
      <c r="P20" s="86">
        <f t="shared" si="4"/>
        <v>867.2933287925473</v>
      </c>
      <c r="Q20" s="86">
        <f t="shared" si="4"/>
        <v>997.72182115909595</v>
      </c>
      <c r="T20" s="86">
        <f t="shared" si="5"/>
        <v>867.78116723219046</v>
      </c>
      <c r="U20" s="86">
        <f t="shared" si="5"/>
        <v>695.68613854228727</v>
      </c>
      <c r="V20" s="86">
        <f t="shared" si="5"/>
        <v>575.32454772785297</v>
      </c>
      <c r="W20" s="86">
        <f t="shared" si="5"/>
        <v>616.88102663521033</v>
      </c>
      <c r="X20" s="86">
        <f t="shared" si="5"/>
        <v>681.74174852394754</v>
      </c>
      <c r="Y20" s="86">
        <f t="shared" si="5"/>
        <v>699.02633042982268</v>
      </c>
      <c r="Z20" s="86">
        <f t="shared" si="5"/>
        <v>805.89461399627646</v>
      </c>
      <c r="AA20" s="86">
        <f t="shared" si="5"/>
        <v>832.20364244483051</v>
      </c>
      <c r="AB20" s="86">
        <f t="shared" si="5"/>
        <v>831.33777599194764</v>
      </c>
      <c r="AC20" s="86">
        <f t="shared" si="5"/>
        <v>831.27676185444568</v>
      </c>
      <c r="AD20" s="86">
        <f t="shared" si="5"/>
        <v>867.2933287925473</v>
      </c>
      <c r="AE20" s="86">
        <f t="shared" si="5"/>
        <v>933.86115151561296</v>
      </c>
      <c r="AG20" s="63"/>
      <c r="AH20" s="63"/>
      <c r="AI20" s="63"/>
    </row>
    <row r="21" spans="1:35" s="83" customFormat="1" outlineLevel="2" x14ac:dyDescent="0.25">
      <c r="D21" s="83" t="s">
        <v>255</v>
      </c>
      <c r="E21" s="86" t="s">
        <v>308</v>
      </c>
      <c r="H21" s="86">
        <f t="shared" si="4"/>
        <v>608.59612479007558</v>
      </c>
      <c r="I21" s="86">
        <f t="shared" si="4"/>
        <v>680.44403731369778</v>
      </c>
      <c r="J21" s="86">
        <f t="shared" si="4"/>
        <v>824.61747807062625</v>
      </c>
      <c r="K21" s="86">
        <f t="shared" si="4"/>
        <v>839.55630887353823</v>
      </c>
      <c r="L21" s="86">
        <f t="shared" si="4"/>
        <v>860.11802159328101</v>
      </c>
      <c r="M21" s="86">
        <f t="shared" si="4"/>
        <v>918.29054530425469</v>
      </c>
      <c r="N21" s="86">
        <f t="shared" si="4"/>
        <v>893.24772760319445</v>
      </c>
      <c r="O21" s="86">
        <f t="shared" si="4"/>
        <v>887.1523132296121</v>
      </c>
      <c r="P21" s="86">
        <f t="shared" si="4"/>
        <v>911.52649253699997</v>
      </c>
      <c r="Q21" s="86">
        <f t="shared" si="4"/>
        <v>1049.865786955068</v>
      </c>
      <c r="T21" s="86">
        <f t="shared" si="5"/>
        <v>899.60523097089856</v>
      </c>
      <c r="U21" s="86">
        <f t="shared" si="5"/>
        <v>733.46728404855617</v>
      </c>
      <c r="V21" s="86">
        <f t="shared" si="5"/>
        <v>608.59612479007558</v>
      </c>
      <c r="W21" s="86">
        <f t="shared" si="5"/>
        <v>647.19707167826004</v>
      </c>
      <c r="X21" s="86">
        <f t="shared" si="5"/>
        <v>706.41697756149847</v>
      </c>
      <c r="Y21" s="86">
        <f t="shared" si="5"/>
        <v>740.82589143394546</v>
      </c>
      <c r="Z21" s="86">
        <f t="shared" si="5"/>
        <v>860.11802159328101</v>
      </c>
      <c r="AA21" s="86">
        <f t="shared" si="5"/>
        <v>892.01555221317358</v>
      </c>
      <c r="AB21" s="86">
        <f t="shared" si="5"/>
        <v>892.44324924310786</v>
      </c>
      <c r="AC21" s="86">
        <f t="shared" si="5"/>
        <v>891.11318917596293</v>
      </c>
      <c r="AD21" s="86">
        <f t="shared" si="5"/>
        <v>911.52649253699997</v>
      </c>
      <c r="AE21" s="86">
        <f t="shared" si="5"/>
        <v>989.1900694679332</v>
      </c>
      <c r="AG21" s="63"/>
      <c r="AH21" s="63"/>
      <c r="AI21" s="63"/>
    </row>
    <row r="22" spans="1:35" ht="5.0999999999999996" customHeight="1" x14ac:dyDescent="0.25">
      <c r="B22" s="83"/>
      <c r="C22" s="83"/>
      <c r="D22" s="83"/>
      <c r="E22" s="83"/>
      <c r="F22" s="83"/>
      <c r="G22" s="83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3"/>
      <c r="S22" s="83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  <row r="23" spans="1:35" ht="12" customHeight="1" x14ac:dyDescent="0.25">
      <c r="B23" s="83"/>
      <c r="C23" s="83"/>
      <c r="D23" s="110" t="s">
        <v>298</v>
      </c>
      <c r="E23" s="83"/>
      <c r="F23" s="83"/>
      <c r="G23" s="83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3"/>
      <c r="S23" s="83"/>
      <c r="T23" s="86"/>
      <c r="U23" s="86"/>
      <c r="V23" s="86"/>
      <c r="W23" s="86"/>
      <c r="X23" s="86"/>
      <c r="Y23" s="86"/>
      <c r="Z23" s="86"/>
      <c r="AA23" s="86"/>
      <c r="AB23" s="86"/>
      <c r="AC23" s="155"/>
      <c r="AD23" s="155"/>
      <c r="AE23" s="155"/>
    </row>
    <row r="24" spans="1:35" ht="5.0999999999999996" customHeight="1" x14ac:dyDescent="0.25">
      <c r="B24" s="83"/>
      <c r="C24" s="83"/>
      <c r="D24" s="83"/>
      <c r="E24" s="83"/>
      <c r="F24" s="83"/>
      <c r="G24" s="83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3"/>
      <c r="S24" s="83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35" ht="12" customHeight="1" x14ac:dyDescent="0.25">
      <c r="B25" s="114" t="s">
        <v>246</v>
      </c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3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</row>
    <row r="26" spans="1:35" s="83" customFormat="1" ht="5.0999999999999996" customHeight="1" outlineLevel="1" x14ac:dyDescent="0.25">
      <c r="H26" s="86"/>
      <c r="I26" s="86"/>
      <c r="J26" s="86"/>
      <c r="K26" s="86"/>
      <c r="L26" s="86"/>
      <c r="M26" s="86"/>
      <c r="N26" s="86"/>
      <c r="O26" s="86"/>
      <c r="P26" s="86"/>
      <c r="Q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</row>
    <row r="27" spans="1:35" outlineLevel="1" x14ac:dyDescent="0.25">
      <c r="C27" s="81" t="s">
        <v>221</v>
      </c>
      <c r="D27" s="82"/>
      <c r="E27" s="95" t="s">
        <v>309</v>
      </c>
      <c r="F27" s="82"/>
      <c r="G27" s="82"/>
      <c r="H27" s="95">
        <f t="shared" ref="H27:Q27" si="6">H29</f>
        <v>238</v>
      </c>
      <c r="I27" s="95">
        <f t="shared" si="6"/>
        <v>314</v>
      </c>
      <c r="J27" s="95">
        <f t="shared" si="6"/>
        <v>328</v>
      </c>
      <c r="K27" s="95">
        <f t="shared" si="6"/>
        <v>282</v>
      </c>
      <c r="L27" s="95">
        <f t="shared" si="6"/>
        <v>399</v>
      </c>
      <c r="M27" s="95">
        <f t="shared" si="6"/>
        <v>436</v>
      </c>
      <c r="N27" s="95">
        <f t="shared" si="6"/>
        <v>424</v>
      </c>
      <c r="O27" s="95">
        <f t="shared" si="6"/>
        <v>411</v>
      </c>
      <c r="P27" s="95">
        <f t="shared" si="6"/>
        <v>431</v>
      </c>
      <c r="Q27" s="95">
        <f t="shared" si="6"/>
        <v>590</v>
      </c>
      <c r="R27" s="82"/>
      <c r="S27" s="82"/>
      <c r="T27" s="95">
        <f>T29</f>
        <v>1632</v>
      </c>
      <c r="U27" s="95">
        <v>1098</v>
      </c>
      <c r="V27" s="95">
        <f>SUM($H27:H27)</f>
        <v>238</v>
      </c>
      <c r="W27" s="95">
        <f>SUM($H27:I27)</f>
        <v>552</v>
      </c>
      <c r="X27" s="95">
        <f>SUM($H27:J27)</f>
        <v>880</v>
      </c>
      <c r="Y27" s="95">
        <f>SUM($H27:K27)</f>
        <v>1162</v>
      </c>
      <c r="Z27" s="95">
        <f>SUM($L27:L27)</f>
        <v>399</v>
      </c>
      <c r="AA27" s="95">
        <f>SUM($L27:M27)</f>
        <v>835</v>
      </c>
      <c r="AB27" s="95">
        <f>SUM($L27:N27)</f>
        <v>1259</v>
      </c>
      <c r="AC27" s="95">
        <f>SUM($L27:O27)</f>
        <v>1670</v>
      </c>
      <c r="AD27" s="95">
        <f>SUM($P27:P27)</f>
        <v>431</v>
      </c>
      <c r="AE27" s="95">
        <f>SUM($P27:Q27)</f>
        <v>1021</v>
      </c>
    </row>
    <row r="28" spans="1:35" s="83" customFormat="1" ht="5.0999999999999996" customHeight="1" outlineLevel="2" x14ac:dyDescent="0.25">
      <c r="H28" s="86"/>
      <c r="I28" s="86"/>
      <c r="J28" s="86"/>
      <c r="K28" s="86"/>
      <c r="L28" s="86"/>
      <c r="M28" s="86"/>
      <c r="N28" s="86"/>
      <c r="O28" s="86"/>
      <c r="P28" s="86"/>
      <c r="Q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</row>
    <row r="29" spans="1:35" outlineLevel="2" x14ac:dyDescent="0.25">
      <c r="B29" s="83"/>
      <c r="C29" s="83"/>
      <c r="D29" s="83" t="s">
        <v>222</v>
      </c>
      <c r="E29" s="86" t="s">
        <v>309</v>
      </c>
      <c r="F29" s="83"/>
      <c r="G29" s="83"/>
      <c r="H29" s="86">
        <v>238</v>
      </c>
      <c r="I29" s="86">
        <v>314</v>
      </c>
      <c r="J29" s="86">
        <v>328</v>
      </c>
      <c r="K29" s="86">
        <v>282</v>
      </c>
      <c r="L29" s="86">
        <v>399</v>
      </c>
      <c r="M29" s="86">
        <v>436</v>
      </c>
      <c r="N29" s="86">
        <v>424</v>
      </c>
      <c r="O29" s="86">
        <v>411</v>
      </c>
      <c r="P29" s="86">
        <v>431</v>
      </c>
      <c r="Q29" s="86">
        <v>590</v>
      </c>
      <c r="R29" s="83"/>
      <c r="S29" s="83"/>
      <c r="T29" s="86">
        <v>1632</v>
      </c>
      <c r="U29" s="86">
        <v>1098</v>
      </c>
      <c r="V29" s="86">
        <f>SUM($H29:H29)</f>
        <v>238</v>
      </c>
      <c r="W29" s="86">
        <f>SUM($H29:I29)</f>
        <v>552</v>
      </c>
      <c r="X29" s="86">
        <f>SUM($H29:J29)</f>
        <v>880</v>
      </c>
      <c r="Y29" s="86">
        <f>SUM($H29:K29)</f>
        <v>1162</v>
      </c>
      <c r="Z29" s="86">
        <f>SUM($L29:L29)</f>
        <v>399</v>
      </c>
      <c r="AA29" s="86">
        <f>SUM($L29:M29)</f>
        <v>835</v>
      </c>
      <c r="AB29" s="86">
        <f>SUM($L29:N29)</f>
        <v>1259</v>
      </c>
      <c r="AC29" s="86">
        <f>SUM($L29:O29)</f>
        <v>1670</v>
      </c>
      <c r="AD29" s="86">
        <f>SUM($P29:P29)</f>
        <v>431</v>
      </c>
      <c r="AE29" s="86">
        <f>SUM($P29:Q29)</f>
        <v>1021</v>
      </c>
    </row>
    <row r="30" spans="1:35" s="65" customFormat="1" ht="12" customHeight="1" outlineLevel="3" x14ac:dyDescent="0.25">
      <c r="A30" s="84"/>
      <c r="B30" s="84"/>
      <c r="C30" s="84"/>
      <c r="D30" s="87" t="s">
        <v>216</v>
      </c>
      <c r="E30" s="86" t="s">
        <v>309</v>
      </c>
      <c r="F30" s="84"/>
      <c r="G30" s="84"/>
      <c r="H30" s="88">
        <v>0.41826852000000003</v>
      </c>
      <c r="I30" s="88">
        <v>0.40288469999999998</v>
      </c>
      <c r="J30" s="88">
        <v>1.3777005899999999</v>
      </c>
      <c r="K30" s="88">
        <v>0.47360405</v>
      </c>
      <c r="L30" s="88">
        <v>1.0667105200000002</v>
      </c>
      <c r="M30" s="88">
        <v>0.51971337999999989</v>
      </c>
      <c r="N30" s="88">
        <v>0.9655244500000002</v>
      </c>
      <c r="O30" s="88">
        <v>0.61982482999999988</v>
      </c>
      <c r="P30" s="88">
        <v>0.61982482999999988</v>
      </c>
      <c r="Q30" s="88">
        <v>0.30110462999999998</v>
      </c>
      <c r="R30" s="84"/>
      <c r="S30" s="84"/>
      <c r="T30" s="88">
        <v>3.5569768900000005</v>
      </c>
      <c r="U30" s="88">
        <v>2.0011360499999999</v>
      </c>
      <c r="V30" s="88">
        <f>SUM($H30:H30)</f>
        <v>0.41826852000000003</v>
      </c>
      <c r="W30" s="88">
        <f>SUM($H30:I30)</f>
        <v>0.82115322000000002</v>
      </c>
      <c r="X30" s="88">
        <f>SUM($H30:J30)</f>
        <v>2.1988538100000001</v>
      </c>
      <c r="Y30" s="88">
        <f>SUM($H30:K30)</f>
        <v>2.6724578600000002</v>
      </c>
      <c r="Z30" s="86">
        <f>SUM($L30:L30)</f>
        <v>1.0667105200000002</v>
      </c>
      <c r="AA30" s="86">
        <f>SUM($L30:M30)</f>
        <v>1.5864239000000002</v>
      </c>
      <c r="AB30" s="86">
        <f>SUM($L30:N30)</f>
        <v>2.5519483500000004</v>
      </c>
      <c r="AC30" s="86">
        <f>SUM($L30:O30)</f>
        <v>3.1717731800000002</v>
      </c>
      <c r="AD30" s="86">
        <f>SUM($P30:P30)</f>
        <v>0.61982482999999988</v>
      </c>
      <c r="AE30" s="86">
        <f>SUM($P30:Q30)</f>
        <v>0.92092945999999987</v>
      </c>
      <c r="AF30" s="84"/>
    </row>
    <row r="31" spans="1:35" s="65" customFormat="1" ht="12" customHeight="1" outlineLevel="3" x14ac:dyDescent="0.25">
      <c r="A31" s="84"/>
      <c r="B31" s="84"/>
      <c r="C31" s="84"/>
      <c r="D31" s="87" t="s">
        <v>253</v>
      </c>
      <c r="E31" s="86" t="s">
        <v>309</v>
      </c>
      <c r="F31" s="84"/>
      <c r="G31" s="84"/>
      <c r="H31" s="88">
        <v>102.84325508000001</v>
      </c>
      <c r="I31" s="88">
        <v>142.01245224999997</v>
      </c>
      <c r="J31" s="88">
        <v>133.09324591999999</v>
      </c>
      <c r="K31" s="88">
        <v>112.71308391000001</v>
      </c>
      <c r="L31" s="88">
        <v>185.91580930000003</v>
      </c>
      <c r="M31" s="88">
        <v>194.20048232000002</v>
      </c>
      <c r="N31" s="88">
        <v>202.12004171000001</v>
      </c>
      <c r="O31" s="88">
        <v>195.36741480000003</v>
      </c>
      <c r="P31" s="88">
        <v>215.97174193000001</v>
      </c>
      <c r="Q31" s="88">
        <v>305.7298832300001</v>
      </c>
      <c r="R31" s="84"/>
      <c r="S31" s="84"/>
      <c r="T31" s="88">
        <v>820.78246579999995</v>
      </c>
      <c r="U31" s="88">
        <v>491.38375157999997</v>
      </c>
      <c r="V31" s="88">
        <f>SUM($H31:H31)</f>
        <v>102.84325508000001</v>
      </c>
      <c r="W31" s="88">
        <f>SUM($H31:I31)</f>
        <v>244.85570732999997</v>
      </c>
      <c r="X31" s="88">
        <f>SUM($H31:J31)</f>
        <v>377.94895324999993</v>
      </c>
      <c r="Y31" s="88">
        <f>SUM($H31:K31)</f>
        <v>490.66203715999995</v>
      </c>
      <c r="Z31" s="86">
        <f>SUM($L31:L31)</f>
        <v>185.91580930000003</v>
      </c>
      <c r="AA31" s="86">
        <f>SUM($L31:M31)</f>
        <v>380.11629162000008</v>
      </c>
      <c r="AB31" s="86">
        <f>SUM($L31:N31)</f>
        <v>582.23633333000009</v>
      </c>
      <c r="AC31" s="86">
        <f>SUM($L31:O31)</f>
        <v>777.6037481300001</v>
      </c>
      <c r="AD31" s="86">
        <f>SUM($P31:P31)</f>
        <v>215.97174193000001</v>
      </c>
      <c r="AE31" s="86">
        <f>SUM($P31:Q31)</f>
        <v>521.70162516000005</v>
      </c>
      <c r="AF31" s="84"/>
    </row>
    <row r="32" spans="1:35" s="65" customFormat="1" ht="12" customHeight="1" outlineLevel="3" x14ac:dyDescent="0.25">
      <c r="A32" s="84"/>
      <c r="B32" s="84"/>
      <c r="C32" s="84"/>
      <c r="D32" s="87" t="s">
        <v>254</v>
      </c>
      <c r="E32" s="86" t="s">
        <v>309</v>
      </c>
      <c r="F32" s="84"/>
      <c r="G32" s="84"/>
      <c r="H32" s="88">
        <v>81.792338660000013</v>
      </c>
      <c r="I32" s="88">
        <v>96.928719099999981</v>
      </c>
      <c r="J32" s="88">
        <v>114.73511218</v>
      </c>
      <c r="K32" s="88">
        <v>86.947089070000018</v>
      </c>
      <c r="L32" s="88">
        <v>108.95914764</v>
      </c>
      <c r="M32" s="88">
        <v>109.39846887</v>
      </c>
      <c r="N32" s="88">
        <v>95.48007853</v>
      </c>
      <c r="O32" s="88">
        <v>95.676962280000012</v>
      </c>
      <c r="P32" s="88">
        <v>107.16767603000002</v>
      </c>
      <c r="Q32" s="88">
        <v>128.51036649</v>
      </c>
      <c r="R32" s="84"/>
      <c r="S32" s="84"/>
      <c r="T32" s="88">
        <v>467.78244356999994</v>
      </c>
      <c r="U32" s="88">
        <v>343.30716421</v>
      </c>
      <c r="V32" s="88">
        <f>SUM($H32:H32)</f>
        <v>81.792338660000013</v>
      </c>
      <c r="W32" s="88">
        <f>SUM($H32:I32)</f>
        <v>178.72105776000001</v>
      </c>
      <c r="X32" s="88">
        <f>SUM($H32:J32)</f>
        <v>293.45616994</v>
      </c>
      <c r="Y32" s="88">
        <f>SUM($H32:K32)</f>
        <v>380.40325901</v>
      </c>
      <c r="Z32" s="86">
        <f>SUM($L32:L32)</f>
        <v>108.95914764</v>
      </c>
      <c r="AA32" s="86">
        <f>SUM($L32:M32)</f>
        <v>218.35761651000001</v>
      </c>
      <c r="AB32" s="86">
        <f>SUM($L32:N32)</f>
        <v>313.83769504000003</v>
      </c>
      <c r="AC32" s="86">
        <f>SUM($L32:O32)</f>
        <v>409.51465732000003</v>
      </c>
      <c r="AD32" s="86">
        <f>SUM($P32:P32)</f>
        <v>107.16767603000002</v>
      </c>
      <c r="AE32" s="86">
        <f>SUM($P32:Q32)</f>
        <v>235.67804252000002</v>
      </c>
      <c r="AF32" s="84"/>
    </row>
    <row r="33" spans="1:35" s="65" customFormat="1" ht="12" customHeight="1" outlineLevel="3" x14ac:dyDescent="0.25">
      <c r="A33" s="84"/>
      <c r="B33" s="84"/>
      <c r="C33" s="84"/>
      <c r="D33" s="87" t="s">
        <v>255</v>
      </c>
      <c r="E33" s="86" t="s">
        <v>309</v>
      </c>
      <c r="F33" s="84"/>
      <c r="G33" s="84"/>
      <c r="H33" s="88">
        <v>49.999590180000013</v>
      </c>
      <c r="I33" s="88">
        <v>64.90462101</v>
      </c>
      <c r="J33" s="88">
        <v>73.350036619999997</v>
      </c>
      <c r="K33" s="88">
        <v>77.974657660000005</v>
      </c>
      <c r="L33" s="88">
        <v>95.540313900000015</v>
      </c>
      <c r="M33" s="88">
        <v>123.82923271000001</v>
      </c>
      <c r="N33" s="88">
        <v>116.78785968</v>
      </c>
      <c r="O33" s="88">
        <v>112.21225210999997</v>
      </c>
      <c r="P33" s="88">
        <v>98.833302180000004</v>
      </c>
      <c r="Q33" s="88">
        <v>145.70359320999998</v>
      </c>
      <c r="R33" s="84"/>
      <c r="S33" s="84"/>
      <c r="T33" s="88">
        <v>296.89754054000002</v>
      </c>
      <c r="U33" s="88">
        <v>240.43942928999999</v>
      </c>
      <c r="V33" s="88">
        <f>SUM($H33:H33)</f>
        <v>49.999590180000013</v>
      </c>
      <c r="W33" s="88">
        <f>SUM($H33:I33)</f>
        <v>114.90421119000001</v>
      </c>
      <c r="X33" s="88">
        <f>SUM($H33:J33)</f>
        <v>188.25424781000001</v>
      </c>
      <c r="Y33" s="88">
        <f>SUM($H33:K33)</f>
        <v>266.22890547000003</v>
      </c>
      <c r="Z33" s="86">
        <f>SUM($L33:L33)</f>
        <v>95.540313900000015</v>
      </c>
      <c r="AA33" s="86">
        <f>SUM($L33:M33)</f>
        <v>219.36954661000004</v>
      </c>
      <c r="AB33" s="86">
        <f>SUM($L33:N33)</f>
        <v>336.15740629000004</v>
      </c>
      <c r="AC33" s="86">
        <f>SUM($L33:O33)</f>
        <v>448.36965839999999</v>
      </c>
      <c r="AD33" s="86">
        <f>SUM($P33:P33)</f>
        <v>98.833302180000004</v>
      </c>
      <c r="AE33" s="86">
        <f>SUM($P33:Q33)</f>
        <v>244.53689538999998</v>
      </c>
      <c r="AF33" s="84"/>
    </row>
    <row r="34" spans="1:35" s="65" customFormat="1" ht="12" customHeight="1" outlineLevel="3" x14ac:dyDescent="0.25">
      <c r="A34" s="84"/>
      <c r="B34" s="84"/>
      <c r="C34" s="84"/>
      <c r="D34" s="87" t="s">
        <v>223</v>
      </c>
      <c r="E34" s="86" t="s">
        <v>309</v>
      </c>
      <c r="F34" s="84"/>
      <c r="G34" s="84"/>
      <c r="H34" s="88">
        <f t="shared" ref="H34:I34" si="7">H29-SUM(H30:H33)</f>
        <v>2.9465475599999706</v>
      </c>
      <c r="I34" s="88">
        <f t="shared" si="7"/>
        <v>9.7513229400000228</v>
      </c>
      <c r="J34" s="88">
        <f t="shared" ref="J34" si="8">J29-SUM(J30:J33)</f>
        <v>5.4439046900000676</v>
      </c>
      <c r="K34" s="88">
        <f t="shared" ref="K34:Q34" si="9">K29-SUM(K30:K33)</f>
        <v>3.8915653099999759</v>
      </c>
      <c r="L34" s="88">
        <f t="shared" si="9"/>
        <v>7.5180186399999798</v>
      </c>
      <c r="M34" s="88">
        <f t="shared" si="9"/>
        <v>8.0521027199999935</v>
      </c>
      <c r="N34" s="88">
        <f t="shared" si="9"/>
        <v>8.646495630000004</v>
      </c>
      <c r="O34" s="88">
        <f t="shared" si="9"/>
        <v>7.1235459800000172</v>
      </c>
      <c r="P34" s="88">
        <f t="shared" si="9"/>
        <v>8.4074550299999373</v>
      </c>
      <c r="Q34" s="88">
        <f t="shared" si="9"/>
        <v>9.7550524399998721</v>
      </c>
      <c r="R34" s="84"/>
      <c r="S34" s="84"/>
      <c r="T34" s="88">
        <v>42.980573200000094</v>
      </c>
      <c r="U34" s="88">
        <v>20.868518870000059</v>
      </c>
      <c r="V34" s="88">
        <f>SUM($H34:H34)</f>
        <v>2.9465475599999706</v>
      </c>
      <c r="W34" s="88">
        <f>SUM($H34:I34)</f>
        <v>12.697870499999993</v>
      </c>
      <c r="X34" s="88">
        <f>SUM($H34:J34)</f>
        <v>18.141775190000061</v>
      </c>
      <c r="Y34" s="88">
        <f>SUM($H34:K34)</f>
        <v>22.033340500000037</v>
      </c>
      <c r="Z34" s="86">
        <f>SUM($L34:L34)</f>
        <v>7.5180186399999798</v>
      </c>
      <c r="AA34" s="86">
        <f>SUM($L34:M34)</f>
        <v>15.570121359999973</v>
      </c>
      <c r="AB34" s="86">
        <f>SUM($L34:N34)</f>
        <v>24.216616989999977</v>
      </c>
      <c r="AC34" s="86">
        <f>SUM($L34:O34)</f>
        <v>31.340162969999994</v>
      </c>
      <c r="AD34" s="86">
        <f>SUM($P34:P34)</f>
        <v>8.4074550299999373</v>
      </c>
      <c r="AE34" s="86">
        <f>SUM($P34:Q34)</f>
        <v>18.162507469999809</v>
      </c>
      <c r="AF34" s="84"/>
    </row>
    <row r="35" spans="1:35" s="83" customFormat="1" ht="5.0999999999999996" customHeight="1" outlineLevel="1" x14ac:dyDescent="0.25">
      <c r="H35" s="86"/>
      <c r="I35" s="86"/>
      <c r="J35" s="86"/>
      <c r="K35" s="86"/>
      <c r="L35" s="86"/>
      <c r="M35" s="86"/>
      <c r="N35" s="86"/>
      <c r="O35" s="86"/>
      <c r="P35" s="86"/>
      <c r="Q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G35" s="63"/>
      <c r="AH35" s="63"/>
      <c r="AI35" s="63"/>
    </row>
    <row r="36" spans="1:35" s="83" customFormat="1" outlineLevel="1" x14ac:dyDescent="0.25">
      <c r="B36" s="63"/>
      <c r="C36" s="81" t="s">
        <v>225</v>
      </c>
      <c r="D36" s="82"/>
      <c r="E36" s="95" t="s">
        <v>309</v>
      </c>
      <c r="F36" s="82"/>
      <c r="G36" s="82"/>
      <c r="H36" s="95">
        <v>230</v>
      </c>
      <c r="I36" s="95">
        <v>259</v>
      </c>
      <c r="J36" s="95">
        <v>253</v>
      </c>
      <c r="K36" s="95">
        <v>249</v>
      </c>
      <c r="L36" s="95">
        <v>325</v>
      </c>
      <c r="M36" s="95">
        <v>371</v>
      </c>
      <c r="N36" s="95">
        <v>384</v>
      </c>
      <c r="O36" s="95">
        <v>379</v>
      </c>
      <c r="P36" s="95">
        <v>389</v>
      </c>
      <c r="Q36" s="95">
        <v>509</v>
      </c>
      <c r="R36" s="81"/>
      <c r="S36" s="81"/>
      <c r="T36" s="95">
        <v>1527.1</v>
      </c>
      <c r="U36" s="95">
        <v>1192</v>
      </c>
      <c r="V36" s="95">
        <f>SUM($H36:H36)</f>
        <v>230</v>
      </c>
      <c r="W36" s="95">
        <f>SUM($H36:I36)</f>
        <v>489</v>
      </c>
      <c r="X36" s="95">
        <f>SUM($H36:J36)</f>
        <v>742</v>
      </c>
      <c r="Y36" s="95">
        <f>SUM($H36:K36)</f>
        <v>991</v>
      </c>
      <c r="Z36" s="95">
        <f>SUM($L36:L36)</f>
        <v>325</v>
      </c>
      <c r="AA36" s="95">
        <f>SUM($L36:M36)</f>
        <v>696</v>
      </c>
      <c r="AB36" s="95">
        <f>SUM($L36:N36)</f>
        <v>1080</v>
      </c>
      <c r="AC36" s="95">
        <f>SUM($L36:O36)</f>
        <v>1459</v>
      </c>
      <c r="AD36" s="95">
        <f>SUM($P36:P36)</f>
        <v>389</v>
      </c>
      <c r="AE36" s="95">
        <f>SUM($P36:Q36)</f>
        <v>898</v>
      </c>
      <c r="AG36" s="63"/>
      <c r="AH36" s="63"/>
      <c r="AI36" s="63"/>
    </row>
    <row r="37" spans="1:35" s="83" customFormat="1" ht="5.0999999999999996" customHeight="1" outlineLevel="2" x14ac:dyDescent="0.25">
      <c r="G37" s="86"/>
    </row>
    <row r="38" spans="1:35" s="83" customFormat="1" outlineLevel="2" x14ac:dyDescent="0.25">
      <c r="D38" s="90" t="s">
        <v>226</v>
      </c>
      <c r="E38" s="86" t="s">
        <v>309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  <c r="T38" s="86" t="s">
        <v>183</v>
      </c>
      <c r="U38" s="105">
        <v>0</v>
      </c>
      <c r="V38" s="86">
        <f>SUM(H38:$H38)</f>
        <v>0</v>
      </c>
      <c r="W38" s="86" t="s">
        <v>183</v>
      </c>
      <c r="X38" s="86" t="s">
        <v>183</v>
      </c>
      <c r="Y38" s="105">
        <v>0</v>
      </c>
      <c r="Z38" s="86">
        <f>SUM($L38:L38)</f>
        <v>0</v>
      </c>
      <c r="AA38" s="86">
        <f>SUM($L38:M38)</f>
        <v>0</v>
      </c>
      <c r="AB38" s="86">
        <f>SUM($L38:N38)</f>
        <v>0</v>
      </c>
      <c r="AC38" s="86">
        <f>SUM($L38:O38)</f>
        <v>0</v>
      </c>
      <c r="AD38" s="86">
        <f>SUM($P38:P38)</f>
        <v>0</v>
      </c>
      <c r="AE38" s="86">
        <f>SUM($P38:Q38)</f>
        <v>0</v>
      </c>
    </row>
    <row r="39" spans="1:35" s="83" customFormat="1" outlineLevel="2" x14ac:dyDescent="0.25">
      <c r="D39" s="90" t="s">
        <v>227</v>
      </c>
      <c r="E39" s="86" t="s">
        <v>309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T39" s="86" t="s">
        <v>183</v>
      </c>
      <c r="U39" s="105">
        <v>0</v>
      </c>
      <c r="V39" s="86">
        <f>SUM(H39:$H39)</f>
        <v>0</v>
      </c>
      <c r="W39" s="86" t="s">
        <v>183</v>
      </c>
      <c r="X39" s="86" t="s">
        <v>183</v>
      </c>
      <c r="Y39" s="105">
        <v>0</v>
      </c>
      <c r="Z39" s="86">
        <f>SUM($L39:L39)</f>
        <v>0</v>
      </c>
      <c r="AA39" s="86">
        <f>SUM($L39:M39)</f>
        <v>0</v>
      </c>
      <c r="AB39" s="86">
        <f>SUM($L39:N39)</f>
        <v>0</v>
      </c>
      <c r="AC39" s="86">
        <f>SUM($L39:O39)</f>
        <v>0</v>
      </c>
      <c r="AD39" s="86">
        <f>SUM($P39:P39)</f>
        <v>0</v>
      </c>
      <c r="AE39" s="86">
        <f>SUM($P39:Q39)</f>
        <v>0</v>
      </c>
    </row>
    <row r="40" spans="1:35" s="83" customFormat="1" outlineLevel="2" x14ac:dyDescent="0.25">
      <c r="D40" s="90" t="s">
        <v>228</v>
      </c>
      <c r="E40" s="86" t="s">
        <v>309</v>
      </c>
      <c r="G40" s="86">
        <v>0</v>
      </c>
      <c r="H40" s="86">
        <v>31.284106000000001</v>
      </c>
      <c r="I40" s="86">
        <v>0</v>
      </c>
      <c r="J40" s="86">
        <v>27.414877000000008</v>
      </c>
      <c r="K40" s="86">
        <v>28.897009000000004</v>
      </c>
      <c r="L40" s="86">
        <v>53.779177080000004</v>
      </c>
      <c r="M40" s="86">
        <v>52.072175469999998</v>
      </c>
      <c r="N40" s="86">
        <v>48.501944330000015</v>
      </c>
      <c r="O40" s="86">
        <v>46.142748999999981</v>
      </c>
      <c r="P40" s="86">
        <v>57.72479319</v>
      </c>
      <c r="Q40" s="86">
        <v>71.336284110000008</v>
      </c>
      <c r="T40" s="86" t="s">
        <v>183</v>
      </c>
      <c r="U40" s="105">
        <v>136.07147999173876</v>
      </c>
      <c r="V40" s="86">
        <f>SUM(H40:$H40)</f>
        <v>31.284106000000001</v>
      </c>
      <c r="W40" s="86" t="s">
        <v>183</v>
      </c>
      <c r="X40" s="86" t="s">
        <v>183</v>
      </c>
      <c r="Y40" s="105">
        <v>132.540426</v>
      </c>
      <c r="Z40" s="86">
        <f>SUM($L40:L40)</f>
        <v>53.779177080000004</v>
      </c>
      <c r="AA40" s="86">
        <f>SUM($L40:M40)</f>
        <v>105.85135255</v>
      </c>
      <c r="AB40" s="86">
        <f>SUM($L40:N40)</f>
        <v>154.35329688000002</v>
      </c>
      <c r="AC40" s="86">
        <f>SUM($L40:O40)</f>
        <v>200.49604588</v>
      </c>
      <c r="AD40" s="86">
        <f>SUM($P40:P40)</f>
        <v>57.72479319</v>
      </c>
      <c r="AE40" s="86">
        <f>SUM($P40:Q40)</f>
        <v>129.06107730000002</v>
      </c>
    </row>
    <row r="41" spans="1:35" s="83" customFormat="1" outlineLevel="2" x14ac:dyDescent="0.25">
      <c r="D41" s="90" t="s">
        <v>229</v>
      </c>
      <c r="E41" s="86" t="s">
        <v>309</v>
      </c>
      <c r="G41" s="86">
        <v>0</v>
      </c>
      <c r="H41" s="86">
        <v>2.9732440000000002</v>
      </c>
      <c r="I41" s="86">
        <v>0</v>
      </c>
      <c r="J41" s="86">
        <v>2.139365999999999</v>
      </c>
      <c r="K41" s="86">
        <v>2.301969000000001</v>
      </c>
      <c r="L41" s="86">
        <v>4.2932770499999995</v>
      </c>
      <c r="M41" s="86">
        <v>3.8442779900000006</v>
      </c>
      <c r="N41" s="86">
        <v>4.1598950699999993</v>
      </c>
      <c r="O41" s="86">
        <v>4.2063993800000006</v>
      </c>
      <c r="P41" s="86">
        <v>5.0609259399999997</v>
      </c>
      <c r="Q41" s="86">
        <v>5.6902980699999999</v>
      </c>
      <c r="T41" s="86" t="s">
        <v>183</v>
      </c>
      <c r="U41" s="105">
        <v>10.65958003658853</v>
      </c>
      <c r="V41" s="86">
        <f>SUM(H41:$H41)</f>
        <v>2.9732440000000002</v>
      </c>
      <c r="W41" s="86" t="s">
        <v>183</v>
      </c>
      <c r="X41" s="86" t="s">
        <v>183</v>
      </c>
      <c r="Y41" s="105">
        <v>10.744294999999999</v>
      </c>
      <c r="Z41" s="86">
        <f>SUM($L41:L41)</f>
        <v>4.2932770499999995</v>
      </c>
      <c r="AA41" s="86">
        <f>SUM($L41:M41)</f>
        <v>8.1375550400000005</v>
      </c>
      <c r="AB41" s="86">
        <f>SUM($L41:N41)</f>
        <v>12.29745011</v>
      </c>
      <c r="AC41" s="86">
        <f>SUM($L41:O41)</f>
        <v>16.50384949</v>
      </c>
      <c r="AD41" s="86">
        <f>SUM($P41:P41)</f>
        <v>5.0609259399999997</v>
      </c>
      <c r="AE41" s="86">
        <f>SUM($P41:Q41)</f>
        <v>10.75122401</v>
      </c>
    </row>
    <row r="42" spans="1:35" s="83" customFormat="1" outlineLevel="2" x14ac:dyDescent="0.25">
      <c r="D42" s="90" t="s">
        <v>230</v>
      </c>
      <c r="E42" s="86" t="s">
        <v>309</v>
      </c>
      <c r="G42" s="86">
        <v>0</v>
      </c>
      <c r="H42" s="86">
        <v>133.16344126999999</v>
      </c>
      <c r="I42" s="86">
        <v>0</v>
      </c>
      <c r="J42" s="86">
        <v>138.01316194999998</v>
      </c>
      <c r="K42" s="86">
        <v>145.64815915000003</v>
      </c>
      <c r="L42" s="86">
        <v>179.84266231000001</v>
      </c>
      <c r="M42" s="86">
        <v>202.69367107999997</v>
      </c>
      <c r="N42" s="86">
        <v>240.36015750999999</v>
      </c>
      <c r="O42" s="86">
        <v>234.37565968000027</v>
      </c>
      <c r="P42" s="86">
        <v>225.15939832000001</v>
      </c>
      <c r="Q42" s="86">
        <v>320.56051131000009</v>
      </c>
      <c r="T42" s="86" t="s">
        <v>183</v>
      </c>
      <c r="U42" s="105">
        <v>666.08098801125504</v>
      </c>
      <c r="V42" s="86">
        <f>SUM(H42:$H42)</f>
        <v>133.16344126999999</v>
      </c>
      <c r="W42" s="86" t="s">
        <v>183</v>
      </c>
      <c r="X42" s="86" t="s">
        <v>183</v>
      </c>
      <c r="Y42" s="105">
        <v>548.09125040198103</v>
      </c>
      <c r="Z42" s="86">
        <f>SUM($L42:L42)</f>
        <v>179.84266231000001</v>
      </c>
      <c r="AA42" s="86">
        <f>SUM($L42:M42)</f>
        <v>382.53633338999998</v>
      </c>
      <c r="AB42" s="86">
        <f>SUM($L42:N42)</f>
        <v>622.8964909</v>
      </c>
      <c r="AC42" s="86">
        <f>SUM($L42:O42)</f>
        <v>857.27215058000024</v>
      </c>
      <c r="AD42" s="86">
        <f>SUM($P42:P42)</f>
        <v>225.15939832000001</v>
      </c>
      <c r="AE42" s="86">
        <f>SUM($P42:Q42)</f>
        <v>545.71990963000007</v>
      </c>
    </row>
    <row r="43" spans="1:35" s="83" customFormat="1" outlineLevel="2" x14ac:dyDescent="0.25">
      <c r="D43" s="90" t="s">
        <v>231</v>
      </c>
      <c r="E43" s="86" t="s">
        <v>309</v>
      </c>
      <c r="G43" s="86">
        <v>0</v>
      </c>
      <c r="H43" s="86">
        <v>9.3313370300000003</v>
      </c>
      <c r="I43" s="86">
        <v>0</v>
      </c>
      <c r="J43" s="86">
        <v>8.1775885699999993</v>
      </c>
      <c r="K43" s="86">
        <v>8.5182487699999943</v>
      </c>
      <c r="L43" s="86">
        <v>11.543383469999998</v>
      </c>
      <c r="M43" s="86">
        <v>9.7247862900000026</v>
      </c>
      <c r="N43" s="86">
        <v>9.6627744300000007</v>
      </c>
      <c r="O43" s="86">
        <v>8.6624137300000008</v>
      </c>
      <c r="P43" s="86">
        <v>9.8605334199999994</v>
      </c>
      <c r="Q43" s="86">
        <v>9.4742978000000004</v>
      </c>
      <c r="T43" s="86" t="s">
        <v>183</v>
      </c>
      <c r="U43" s="105">
        <v>32.178920368164235</v>
      </c>
      <c r="V43" s="86">
        <f>SUM(H43:$H43)</f>
        <v>9.3313370300000003</v>
      </c>
      <c r="W43" s="86" t="s">
        <v>183</v>
      </c>
      <c r="X43" s="86" t="s">
        <v>183</v>
      </c>
      <c r="Y43" s="105">
        <v>36.166778529999995</v>
      </c>
      <c r="Z43" s="86">
        <f>SUM($L43:L43)</f>
        <v>11.543383469999998</v>
      </c>
      <c r="AA43" s="86">
        <f>SUM($L43:M43)</f>
        <v>21.268169759999999</v>
      </c>
      <c r="AB43" s="86">
        <f>SUM($L43:N43)</f>
        <v>30.930944189999998</v>
      </c>
      <c r="AC43" s="86">
        <f>SUM($L43:O43)</f>
        <v>39.593357920000003</v>
      </c>
      <c r="AD43" s="86">
        <f>SUM($P43:P43)</f>
        <v>9.8605334199999994</v>
      </c>
      <c r="AE43" s="86">
        <f>SUM($P43:Q43)</f>
        <v>19.334831219999998</v>
      </c>
    </row>
    <row r="44" spans="1:35" s="83" customFormat="1" outlineLevel="2" x14ac:dyDescent="0.25">
      <c r="D44" s="90" t="s">
        <v>232</v>
      </c>
      <c r="E44" s="86" t="s">
        <v>309</v>
      </c>
      <c r="G44" s="86">
        <v>0</v>
      </c>
      <c r="H44" s="86">
        <v>3.9979672700000002</v>
      </c>
      <c r="I44" s="86">
        <v>0</v>
      </c>
      <c r="J44" s="86">
        <v>3.2723761800000002</v>
      </c>
      <c r="K44" s="86">
        <v>4.033369490000001</v>
      </c>
      <c r="L44" s="86">
        <v>5.3518397899999997</v>
      </c>
      <c r="M44" s="86">
        <v>4.0543433899999997</v>
      </c>
      <c r="N44" s="86">
        <v>4.1349755700000008</v>
      </c>
      <c r="O44" s="86">
        <v>4.0683427300000021</v>
      </c>
      <c r="P44" s="86">
        <v>5.4669339400000005</v>
      </c>
      <c r="Q44" s="86">
        <v>4.6335160499999999</v>
      </c>
      <c r="T44" s="86" t="s">
        <v>183</v>
      </c>
      <c r="U44" s="105">
        <v>18.891680048815786</v>
      </c>
      <c r="V44" s="86">
        <f>SUM(H44:$H44)</f>
        <v>3.9979672700000002</v>
      </c>
      <c r="W44" s="86" t="s">
        <v>183</v>
      </c>
      <c r="X44" s="86" t="s">
        <v>183</v>
      </c>
      <c r="Y44" s="105">
        <v>15.09497788</v>
      </c>
      <c r="Z44" s="86">
        <f>SUM($L44:L44)</f>
        <v>5.3518397899999997</v>
      </c>
      <c r="AA44" s="86">
        <f>SUM($L44:M44)</f>
        <v>9.4061831799999993</v>
      </c>
      <c r="AB44" s="86">
        <f>SUM($L44:N44)</f>
        <v>13.541158750000001</v>
      </c>
      <c r="AC44" s="86">
        <f>SUM($L44:O44)</f>
        <v>17.609501480000002</v>
      </c>
      <c r="AD44" s="86">
        <f>SUM($P44:P44)</f>
        <v>5.4669339400000005</v>
      </c>
      <c r="AE44" s="86">
        <f>SUM($P44:Q44)</f>
        <v>10.100449990000001</v>
      </c>
    </row>
    <row r="45" spans="1:35" s="83" customFormat="1" outlineLevel="2" x14ac:dyDescent="0.25">
      <c r="D45" s="90" t="s">
        <v>233</v>
      </c>
      <c r="E45" s="86" t="s">
        <v>309</v>
      </c>
      <c r="G45" s="86">
        <v>0</v>
      </c>
      <c r="H45" s="86">
        <v>2.0654287099999999</v>
      </c>
      <c r="I45" s="86">
        <v>0</v>
      </c>
      <c r="J45" s="86">
        <v>1.8075948100000006</v>
      </c>
      <c r="K45" s="86">
        <v>1.6620851699999994</v>
      </c>
      <c r="L45" s="86">
        <v>2.2572877899999999</v>
      </c>
      <c r="M45" s="86">
        <v>2.0790577200000002</v>
      </c>
      <c r="N45" s="86">
        <v>2.2085341400000007</v>
      </c>
      <c r="O45" s="86">
        <v>1.99395075</v>
      </c>
      <c r="P45" s="86">
        <v>3.0139059800000001</v>
      </c>
      <c r="Q45" s="86">
        <v>2.9892085599999998</v>
      </c>
      <c r="T45" s="86" t="s">
        <v>183</v>
      </c>
      <c r="U45" s="105">
        <v>8.2739096726989203</v>
      </c>
      <c r="V45" s="86">
        <f>SUM(H45:$H45)</f>
        <v>2.0654287099999999</v>
      </c>
      <c r="W45" s="86" t="s">
        <v>183</v>
      </c>
      <c r="X45" s="86" t="s">
        <v>183</v>
      </c>
      <c r="Y45" s="105">
        <v>7.7716693699999997</v>
      </c>
      <c r="Z45" s="86">
        <f>SUM($L45:L45)</f>
        <v>2.2572877899999999</v>
      </c>
      <c r="AA45" s="86">
        <f>SUM($L45:M45)</f>
        <v>4.3363455100000001</v>
      </c>
      <c r="AB45" s="86">
        <f>SUM($L45:N45)</f>
        <v>6.5448796500000004</v>
      </c>
      <c r="AC45" s="86">
        <f>SUM($L45:O45)</f>
        <v>8.5388304000000002</v>
      </c>
      <c r="AD45" s="86">
        <f>SUM($P45:P45)</f>
        <v>3.0139059800000001</v>
      </c>
      <c r="AE45" s="86">
        <f>SUM($P45:Q45)</f>
        <v>6.0031145400000003</v>
      </c>
    </row>
    <row r="46" spans="1:35" s="83" customFormat="1" outlineLevel="2" x14ac:dyDescent="0.25">
      <c r="D46" s="90" t="s">
        <v>234</v>
      </c>
      <c r="E46" s="86" t="s">
        <v>309</v>
      </c>
      <c r="G46" s="86">
        <v>0</v>
      </c>
      <c r="H46" s="86">
        <v>23.600335360000003</v>
      </c>
      <c r="I46" s="86">
        <v>0</v>
      </c>
      <c r="J46" s="86">
        <v>22.724386510000013</v>
      </c>
      <c r="K46" s="86">
        <v>24.421368729999987</v>
      </c>
      <c r="L46" s="86">
        <v>26.492547070000001</v>
      </c>
      <c r="M46" s="86">
        <v>25.761408459999998</v>
      </c>
      <c r="N46" s="86">
        <v>25.536157599999999</v>
      </c>
      <c r="O46" s="86">
        <v>25.601879790000005</v>
      </c>
      <c r="P46" s="86">
        <v>27.313821360000002</v>
      </c>
      <c r="Q46" s="86">
        <v>28.128766580000004</v>
      </c>
      <c r="T46" s="86" t="s">
        <v>183</v>
      </c>
      <c r="U46" s="105">
        <v>88.6187304887126</v>
      </c>
      <c r="V46" s="86">
        <f>SUM(H46:$H46)</f>
        <v>23.600335360000003</v>
      </c>
      <c r="W46" s="86" t="s">
        <v>183</v>
      </c>
      <c r="X46" s="86" t="s">
        <v>183</v>
      </c>
      <c r="Y46" s="105">
        <v>94.723253389999996</v>
      </c>
      <c r="Z46" s="86">
        <f>SUM($L46:L46)</f>
        <v>26.492547070000001</v>
      </c>
      <c r="AA46" s="86">
        <f>SUM($L46:M46)</f>
        <v>52.253955529999999</v>
      </c>
      <c r="AB46" s="86">
        <f>SUM($L46:N46)</f>
        <v>77.790113129999995</v>
      </c>
      <c r="AC46" s="86">
        <f>SUM($L46:O46)</f>
        <v>103.39199292000001</v>
      </c>
      <c r="AD46" s="86">
        <f>SUM($P46:P46)</f>
        <v>27.313821360000002</v>
      </c>
      <c r="AE46" s="86">
        <f>SUM($P46:Q46)</f>
        <v>55.44258794000001</v>
      </c>
    </row>
    <row r="47" spans="1:35" s="83" customFormat="1" outlineLevel="2" x14ac:dyDescent="0.25">
      <c r="D47" s="90" t="s">
        <v>235</v>
      </c>
      <c r="E47" s="86" t="s">
        <v>309</v>
      </c>
      <c r="G47" s="86">
        <v>0</v>
      </c>
      <c r="H47" s="86">
        <v>9.1860820900000029</v>
      </c>
      <c r="I47" s="86">
        <v>0</v>
      </c>
      <c r="J47" s="86">
        <v>34.568653300000008</v>
      </c>
      <c r="K47" s="86">
        <v>20.826326290000008</v>
      </c>
      <c r="L47" s="86">
        <v>27.53844076</v>
      </c>
      <c r="M47" s="86">
        <v>56.030064160000009</v>
      </c>
      <c r="N47" s="86">
        <v>34.750622889999981</v>
      </c>
      <c r="O47" s="86">
        <v>39.799360020000037</v>
      </c>
      <c r="P47" s="86">
        <v>41.195601720000006</v>
      </c>
      <c r="Q47" s="86">
        <v>51.414137329999996</v>
      </c>
      <c r="T47" s="86" t="s">
        <v>183</v>
      </c>
      <c r="U47" s="105">
        <v>171.94725494574718</v>
      </c>
      <c r="V47" s="86">
        <f>SUM(H47:$H47)</f>
        <v>9.1860820900000029</v>
      </c>
      <c r="W47" s="86" t="s">
        <v>183</v>
      </c>
      <c r="X47" s="86" t="s">
        <v>183</v>
      </c>
      <c r="Y47" s="105">
        <v>85.821118418018955</v>
      </c>
      <c r="Z47" s="86">
        <f>SUM($L47:L47)</f>
        <v>27.53844076</v>
      </c>
      <c r="AA47" s="86">
        <f>SUM($L47:M47)</f>
        <v>83.568504920000009</v>
      </c>
      <c r="AB47" s="86">
        <f>SUM($L47:N47)</f>
        <v>118.31912781</v>
      </c>
      <c r="AC47" s="86">
        <f>SUM($L47:O47)</f>
        <v>158.11848783000005</v>
      </c>
      <c r="AD47" s="86">
        <f>SUM($P47:P47)</f>
        <v>41.195601720000006</v>
      </c>
      <c r="AE47" s="86">
        <f>SUM($P47:Q47)</f>
        <v>92.609739050000002</v>
      </c>
    </row>
    <row r="48" spans="1:35" s="83" customFormat="1" outlineLevel="2" x14ac:dyDescent="0.25">
      <c r="D48" s="90" t="s">
        <v>236</v>
      </c>
      <c r="E48" s="86" t="s">
        <v>309</v>
      </c>
      <c r="G48" s="86">
        <v>0</v>
      </c>
      <c r="H48" s="86">
        <v>15.59764594</v>
      </c>
      <c r="I48" s="86">
        <v>0</v>
      </c>
      <c r="J48" s="86">
        <v>15.623297770000001</v>
      </c>
      <c r="K48" s="86">
        <v>13.00890183000001</v>
      </c>
      <c r="L48" s="86">
        <v>14.08166845</v>
      </c>
      <c r="M48" s="86">
        <v>14.416923869999998</v>
      </c>
      <c r="N48" s="86">
        <v>14.455094959999991</v>
      </c>
      <c r="O48" s="86">
        <v>14.170249140000006</v>
      </c>
      <c r="P48" s="86">
        <v>14.334476739999999</v>
      </c>
      <c r="Q48" s="86">
        <v>14.407874240000003</v>
      </c>
      <c r="T48" s="86" t="s">
        <v>183</v>
      </c>
      <c r="U48" s="105">
        <v>59.677456436279087</v>
      </c>
      <c r="V48" s="86">
        <f>SUM(H48:$H48)</f>
        <v>15.59764594</v>
      </c>
      <c r="W48" s="86" t="s">
        <v>183</v>
      </c>
      <c r="X48" s="86" t="s">
        <v>183</v>
      </c>
      <c r="Y48" s="105">
        <v>60.346231010000011</v>
      </c>
      <c r="Z48" s="86">
        <f>SUM($L48:L48)</f>
        <v>14.08166845</v>
      </c>
      <c r="AA48" s="86">
        <f>SUM($L48:M48)</f>
        <v>28.49859232</v>
      </c>
      <c r="AB48" s="86">
        <f>SUM($L48:N48)</f>
        <v>42.95368727999999</v>
      </c>
      <c r="AC48" s="86">
        <f>SUM($L48:O48)</f>
        <v>57.123936419999993</v>
      </c>
      <c r="AD48" s="86">
        <f>SUM($P48:P48)</f>
        <v>14.334476739999999</v>
      </c>
      <c r="AE48" s="86">
        <f>SUM($P48:Q48)</f>
        <v>28.742350980000005</v>
      </c>
    </row>
    <row r="49" spans="2:35" s="83" customFormat="1" ht="5.0999999999999996" customHeight="1" outlineLevel="1" x14ac:dyDescent="0.25">
      <c r="H49" s="86"/>
      <c r="I49" s="86"/>
      <c r="J49" s="86"/>
      <c r="K49" s="86"/>
      <c r="L49" s="86"/>
      <c r="M49" s="86"/>
      <c r="N49" s="86"/>
      <c r="O49" s="86"/>
      <c r="P49" s="86"/>
      <c r="Q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</row>
    <row r="50" spans="2:35" s="83" customFormat="1" outlineLevel="1" x14ac:dyDescent="0.25">
      <c r="B50" s="63"/>
      <c r="C50" s="81" t="s">
        <v>237</v>
      </c>
      <c r="D50" s="82"/>
      <c r="E50" s="95" t="s">
        <v>309</v>
      </c>
      <c r="F50" s="82"/>
      <c r="G50" s="82"/>
      <c r="H50" s="95">
        <v>8</v>
      </c>
      <c r="I50" s="95">
        <v>55</v>
      </c>
      <c r="J50" s="95">
        <v>75</v>
      </c>
      <c r="K50" s="95">
        <v>33</v>
      </c>
      <c r="L50" s="95">
        <v>74</v>
      </c>
      <c r="M50" s="95">
        <v>65</v>
      </c>
      <c r="N50" s="95">
        <v>40</v>
      </c>
      <c r="O50" s="95">
        <v>32</v>
      </c>
      <c r="P50" s="95">
        <v>42</v>
      </c>
      <c r="Q50" s="95">
        <v>81</v>
      </c>
      <c r="R50" s="82"/>
      <c r="S50" s="82"/>
      <c r="T50" s="95">
        <v>104.9</v>
      </c>
      <c r="U50" s="95">
        <v>-94</v>
      </c>
      <c r="V50" s="95">
        <f>SUM($H50:H50)</f>
        <v>8</v>
      </c>
      <c r="W50" s="95">
        <f>SUM($H50:I50)</f>
        <v>63</v>
      </c>
      <c r="X50" s="95">
        <f>SUM($H50:J50)</f>
        <v>138</v>
      </c>
      <c r="Y50" s="95">
        <f>SUM($H50:K50)</f>
        <v>171</v>
      </c>
      <c r="Z50" s="95">
        <f>SUM($L50:L50)</f>
        <v>74</v>
      </c>
      <c r="AA50" s="95">
        <f>SUM($L50:M50)</f>
        <v>139</v>
      </c>
      <c r="AB50" s="95">
        <f>SUM($L50:N50)</f>
        <v>179</v>
      </c>
      <c r="AC50" s="95">
        <f>SUM($L50:O50)</f>
        <v>211</v>
      </c>
      <c r="AD50" s="95">
        <f>SUM($P50:P50)</f>
        <v>42</v>
      </c>
      <c r="AE50" s="95">
        <f>SUM($P50:Q50)</f>
        <v>123</v>
      </c>
      <c r="AG50" s="63"/>
      <c r="AH50" s="63"/>
      <c r="AI50" s="63"/>
    </row>
    <row r="51" spans="2:35" s="83" customFormat="1" ht="5.0999999999999996" customHeight="1" outlineLevel="1" x14ac:dyDescent="0.25">
      <c r="H51" s="86"/>
      <c r="I51" s="86"/>
      <c r="J51" s="86"/>
      <c r="K51" s="86"/>
      <c r="L51" s="86"/>
      <c r="M51" s="86"/>
      <c r="N51" s="86"/>
      <c r="O51" s="86"/>
      <c r="P51" s="86"/>
      <c r="Q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</row>
    <row r="52" spans="2:35" s="83" customFormat="1" outlineLevel="1" x14ac:dyDescent="0.25">
      <c r="B52" s="63"/>
      <c r="C52" s="81" t="s">
        <v>238</v>
      </c>
      <c r="D52" s="82"/>
      <c r="E52" s="95" t="s">
        <v>309</v>
      </c>
      <c r="F52" s="82"/>
      <c r="G52" s="82"/>
      <c r="H52" s="95">
        <v>-5</v>
      </c>
      <c r="I52" s="95">
        <v>37</v>
      </c>
      <c r="J52" s="95">
        <v>62</v>
      </c>
      <c r="K52" s="95">
        <v>23</v>
      </c>
      <c r="L52" s="95">
        <v>54</v>
      </c>
      <c r="M52" s="95">
        <v>47</v>
      </c>
      <c r="N52" s="95">
        <v>24</v>
      </c>
      <c r="O52" s="95">
        <v>14</v>
      </c>
      <c r="P52" s="95">
        <v>26</v>
      </c>
      <c r="Q52" s="95">
        <v>61</v>
      </c>
      <c r="R52" s="81"/>
      <c r="S52" s="81"/>
      <c r="T52" s="95">
        <v>38.9</v>
      </c>
      <c r="U52" s="95">
        <v>-155</v>
      </c>
      <c r="V52" s="95">
        <f>SUM($H52:H52)</f>
        <v>-5</v>
      </c>
      <c r="W52" s="95">
        <f>SUM($H52:I52)</f>
        <v>32</v>
      </c>
      <c r="X52" s="95">
        <f>SUM($H52:J52)</f>
        <v>94</v>
      </c>
      <c r="Y52" s="95">
        <f>SUM($H52:K52)</f>
        <v>117</v>
      </c>
      <c r="Z52" s="95">
        <f>SUM($L52:L52)</f>
        <v>54</v>
      </c>
      <c r="AA52" s="95">
        <f>SUM($L52:M52)</f>
        <v>101</v>
      </c>
      <c r="AB52" s="95">
        <f>SUM($L52:N52)</f>
        <v>125</v>
      </c>
      <c r="AC52" s="95">
        <f>SUM($L52:O52)</f>
        <v>139</v>
      </c>
      <c r="AD52" s="95">
        <f>SUM($P52:P52)</f>
        <v>26</v>
      </c>
      <c r="AE52" s="95">
        <f>SUM($P52:Q52)</f>
        <v>87</v>
      </c>
      <c r="AG52" s="63"/>
      <c r="AH52" s="63"/>
      <c r="AI52" s="63"/>
    </row>
    <row r="53" spans="2:35" s="83" customFormat="1" ht="5.0999999999999996" customHeight="1" outlineLevel="1" x14ac:dyDescent="0.25">
      <c r="H53" s="86"/>
      <c r="I53" s="86"/>
      <c r="J53" s="86"/>
      <c r="K53" s="86"/>
      <c r="L53" s="86"/>
      <c r="M53" s="86"/>
      <c r="N53" s="86"/>
      <c r="O53" s="86"/>
      <c r="P53" s="86"/>
      <c r="Q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</row>
    <row r="54" spans="2:35" s="83" customFormat="1" outlineLevel="1" x14ac:dyDescent="0.25">
      <c r="B54" s="63"/>
      <c r="C54" s="81" t="s">
        <v>27</v>
      </c>
      <c r="D54" s="82"/>
      <c r="E54" s="95" t="s">
        <v>309</v>
      </c>
      <c r="F54" s="82"/>
      <c r="G54" s="82"/>
      <c r="H54" s="95">
        <v>11</v>
      </c>
      <c r="I54" s="95">
        <v>52</v>
      </c>
      <c r="J54" s="95">
        <v>79</v>
      </c>
      <c r="K54" s="95">
        <v>36</v>
      </c>
      <c r="L54" s="95">
        <v>68</v>
      </c>
      <c r="M54" s="95">
        <v>62</v>
      </c>
      <c r="N54" s="95">
        <v>38</v>
      </c>
      <c r="O54" s="95">
        <v>29</v>
      </c>
      <c r="P54" s="95">
        <v>40</v>
      </c>
      <c r="Q54" s="95">
        <v>76</v>
      </c>
      <c r="R54" s="81"/>
      <c r="S54" s="81"/>
      <c r="T54" s="95">
        <v>108</v>
      </c>
      <c r="U54" s="95">
        <v>-93</v>
      </c>
      <c r="V54" s="95">
        <f>SUM($H54:H54)</f>
        <v>11</v>
      </c>
      <c r="W54" s="95">
        <f>SUM($H54:I54)</f>
        <v>63</v>
      </c>
      <c r="X54" s="95">
        <f>SUM($H54:J54)</f>
        <v>142</v>
      </c>
      <c r="Y54" s="95">
        <f>SUM($H54:K54)</f>
        <v>178</v>
      </c>
      <c r="Z54" s="95">
        <f>SUM($L54:L54)</f>
        <v>68</v>
      </c>
      <c r="AA54" s="95">
        <f>SUM($L54:M54)</f>
        <v>130</v>
      </c>
      <c r="AB54" s="95">
        <f>SUM($L54:N54)</f>
        <v>168</v>
      </c>
      <c r="AC54" s="95">
        <f>SUM($L54:O54)</f>
        <v>197</v>
      </c>
      <c r="AD54" s="95">
        <f>SUM($P54:P54)</f>
        <v>40</v>
      </c>
      <c r="AE54" s="95">
        <f>SUM($P54:Q54)</f>
        <v>116</v>
      </c>
      <c r="AG54" s="63"/>
      <c r="AH54" s="63"/>
      <c r="AI54" s="63"/>
    </row>
    <row r="55" spans="2:35" s="83" customFormat="1" ht="5.0999999999999996" customHeight="1" outlineLevel="1" x14ac:dyDescent="0.25">
      <c r="H55" s="86"/>
      <c r="I55" s="86"/>
      <c r="J55" s="86"/>
      <c r="K55" s="86"/>
      <c r="L55" s="86"/>
      <c r="M55" s="86"/>
      <c r="N55" s="86"/>
      <c r="O55" s="86"/>
      <c r="P55" s="86"/>
      <c r="Q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</row>
    <row r="56" spans="2:35" s="83" customFormat="1" outlineLevel="1" x14ac:dyDescent="0.25">
      <c r="B56" s="63"/>
      <c r="C56" s="81" t="s">
        <v>239</v>
      </c>
      <c r="D56" s="82"/>
      <c r="E56" s="95" t="s">
        <v>309</v>
      </c>
      <c r="F56" s="82"/>
      <c r="G56" s="82"/>
      <c r="H56" s="95">
        <v>-11</v>
      </c>
      <c r="I56" s="95">
        <v>36</v>
      </c>
      <c r="J56" s="95">
        <v>64</v>
      </c>
      <c r="K56" s="95">
        <v>22</v>
      </c>
      <c r="L56" s="95">
        <v>54</v>
      </c>
      <c r="M56" s="95">
        <v>45</v>
      </c>
      <c r="N56" s="95">
        <v>23</v>
      </c>
      <c r="O56" s="95">
        <v>11</v>
      </c>
      <c r="P56" s="95">
        <v>25</v>
      </c>
      <c r="Q56" s="95">
        <v>59</v>
      </c>
      <c r="R56" s="81"/>
      <c r="S56" s="81"/>
      <c r="T56" s="95">
        <v>9.6999999999999993</v>
      </c>
      <c r="U56" s="95">
        <v>-192</v>
      </c>
      <c r="V56" s="95">
        <f>SUM($H56:H56)</f>
        <v>-11</v>
      </c>
      <c r="W56" s="95">
        <f>SUM($H56:I56)</f>
        <v>25</v>
      </c>
      <c r="X56" s="95">
        <f>SUM($H56:J56)</f>
        <v>89</v>
      </c>
      <c r="Y56" s="95">
        <f>SUM($H56:K56)</f>
        <v>111</v>
      </c>
      <c r="Z56" s="95">
        <f>SUM($L56:L56)</f>
        <v>54</v>
      </c>
      <c r="AA56" s="95">
        <f>SUM($L56:M56)</f>
        <v>99</v>
      </c>
      <c r="AB56" s="95">
        <f>SUM($L56:N56)</f>
        <v>122</v>
      </c>
      <c r="AC56" s="95">
        <f>SUM($L56:O56)</f>
        <v>133</v>
      </c>
      <c r="AD56" s="95">
        <f>SUM($P56:P56)</f>
        <v>25</v>
      </c>
      <c r="AE56" s="95">
        <f>SUM($P56:Q56)</f>
        <v>84</v>
      </c>
      <c r="AG56" s="63"/>
      <c r="AH56" s="63"/>
      <c r="AI56" s="63"/>
    </row>
    <row r="57" spans="2:35" s="83" customFormat="1" ht="5.0999999999999996" customHeight="1" outlineLevel="1" x14ac:dyDescent="0.25">
      <c r="H57" s="86"/>
      <c r="I57" s="86"/>
      <c r="J57" s="86"/>
      <c r="K57" s="86"/>
      <c r="L57" s="86"/>
      <c r="M57" s="86"/>
      <c r="N57" s="86"/>
      <c r="O57" s="86"/>
      <c r="P57" s="86"/>
      <c r="Q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</row>
    <row r="58" spans="2:35" s="83" customFormat="1" outlineLevel="1" x14ac:dyDescent="0.25">
      <c r="C58" s="91" t="s">
        <v>240</v>
      </c>
      <c r="D58" s="91"/>
      <c r="E58" s="91"/>
      <c r="F58" s="91"/>
      <c r="G58" s="91"/>
      <c r="H58" s="92">
        <v>-16</v>
      </c>
      <c r="I58" s="92">
        <v>-15</v>
      </c>
      <c r="J58" s="92">
        <v>-17</v>
      </c>
      <c r="K58" s="92">
        <v>-13</v>
      </c>
      <c r="L58" s="92">
        <v>-14</v>
      </c>
      <c r="M58" s="92">
        <v>-15</v>
      </c>
      <c r="N58" s="92">
        <v>-14</v>
      </c>
      <c r="O58" s="92">
        <v>-15</v>
      </c>
      <c r="P58" s="92">
        <v>-14</v>
      </c>
      <c r="Q58" s="92">
        <v>-15</v>
      </c>
      <c r="R58" s="91"/>
      <c r="S58" s="91"/>
      <c r="T58" s="92">
        <v>-69.099999999999994</v>
      </c>
      <c r="U58" s="92">
        <v>-62.000000000000007</v>
      </c>
      <c r="V58" s="92">
        <f>SUM($H58:H58)</f>
        <v>-16</v>
      </c>
      <c r="W58" s="92">
        <f>SUM($H58:I58)</f>
        <v>-31</v>
      </c>
      <c r="X58" s="92">
        <f>SUM($H58:J58)</f>
        <v>-48</v>
      </c>
      <c r="Y58" s="92">
        <f>SUM($H58:K58)</f>
        <v>-61</v>
      </c>
      <c r="Z58" s="92">
        <f>SUM($L58:L58)</f>
        <v>-14</v>
      </c>
      <c r="AA58" s="92">
        <f>SUM($L58:M58)</f>
        <v>-29</v>
      </c>
      <c r="AB58" s="92">
        <f>SUM($L58:N58)</f>
        <v>-43</v>
      </c>
      <c r="AC58" s="92">
        <f>SUM($L58:O58)</f>
        <v>-58</v>
      </c>
      <c r="AD58" s="92">
        <f>SUM($P58:P58)</f>
        <v>-14</v>
      </c>
      <c r="AE58" s="92">
        <f>SUM($P58:Q58)</f>
        <v>-29</v>
      </c>
    </row>
    <row r="59" spans="2:35" s="83" customFormat="1" ht="5.0999999999999996" customHeight="1" x14ac:dyDescent="0.25">
      <c r="H59" s="86"/>
      <c r="I59" s="86"/>
      <c r="J59" s="86"/>
      <c r="K59" s="86"/>
      <c r="L59" s="86"/>
      <c r="M59" s="86"/>
      <c r="N59" s="86"/>
      <c r="O59" s="86"/>
      <c r="P59" s="86"/>
      <c r="Q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</row>
    <row r="60" spans="2:35" s="83" customFormat="1" ht="12" customHeight="1" x14ac:dyDescent="0.25">
      <c r="B60" s="113" t="s">
        <v>247</v>
      </c>
      <c r="C60" s="76"/>
      <c r="D60" s="76"/>
      <c r="E60" s="76"/>
      <c r="F60" s="76"/>
      <c r="G60" s="76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6"/>
      <c r="S60" s="76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G60" s="63"/>
      <c r="AH60" s="63"/>
      <c r="AI60" s="63"/>
    </row>
    <row r="61" spans="2:35" s="83" customFormat="1" ht="5.0999999999999996" customHeight="1" outlineLevel="1" x14ac:dyDescent="0.25">
      <c r="H61" s="86"/>
      <c r="I61" s="86"/>
      <c r="J61" s="86"/>
      <c r="K61" s="86"/>
      <c r="L61" s="86"/>
      <c r="M61" s="86"/>
      <c r="N61" s="86"/>
      <c r="O61" s="86"/>
      <c r="P61" s="86"/>
      <c r="Q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</row>
    <row r="62" spans="2:35" s="83" customFormat="1" outlineLevel="1" x14ac:dyDescent="0.25">
      <c r="C62" s="93" t="s">
        <v>242</v>
      </c>
      <c r="D62" s="93"/>
      <c r="E62" s="94" t="s">
        <v>308</v>
      </c>
      <c r="F62" s="93"/>
      <c r="G62" s="93"/>
      <c r="H62" s="94">
        <f t="shared" ref="H62:M62" si="10">H27/H9*1000</f>
        <v>507.98445954957418</v>
      </c>
      <c r="I62" s="94">
        <f t="shared" si="10"/>
        <v>601.33358717479916</v>
      </c>
      <c r="J62" s="94">
        <f t="shared" si="10"/>
        <v>738.52371481914622</v>
      </c>
      <c r="K62" s="94">
        <f t="shared" si="10"/>
        <v>669.63892794827439</v>
      </c>
      <c r="L62" s="94">
        <f t="shared" si="10"/>
        <v>710.49458295344618</v>
      </c>
      <c r="M62" s="94">
        <f t="shared" si="10"/>
        <v>780.08218037614745</v>
      </c>
      <c r="N62" s="94">
        <f>N27/N9*1000</f>
        <v>745.83977634124665</v>
      </c>
      <c r="O62" s="94">
        <f>O27/O9*1000</f>
        <v>747.19045875981863</v>
      </c>
      <c r="P62" s="94">
        <f>P27/P9*1000</f>
        <v>779.62431155930994</v>
      </c>
      <c r="Q62" s="94">
        <f>Q27/Q9*1000</f>
        <v>925.02661777072979</v>
      </c>
      <c r="R62" s="93"/>
      <c r="S62" s="93"/>
      <c r="T62" s="94">
        <f t="shared" ref="T62:AE62" si="11">T27/T9*1000</f>
        <v>808.62820202017861</v>
      </c>
      <c r="U62" s="94">
        <f t="shared" si="11"/>
        <v>622.32541720342624</v>
      </c>
      <c r="V62" s="94">
        <f t="shared" si="11"/>
        <v>507.98445954957418</v>
      </c>
      <c r="W62" s="94">
        <f t="shared" si="11"/>
        <v>557.18685340327022</v>
      </c>
      <c r="X62" s="94">
        <f t="shared" si="11"/>
        <v>613.31723429433646</v>
      </c>
      <c r="Y62" s="94">
        <f t="shared" si="11"/>
        <v>626.09690161453807</v>
      </c>
      <c r="Z62" s="94">
        <f t="shared" si="11"/>
        <v>710.49458295344618</v>
      </c>
      <c r="AA62" s="94">
        <f t="shared" si="11"/>
        <v>745.2056226152115</v>
      </c>
      <c r="AB62" s="94">
        <f t="shared" si="11"/>
        <v>745.41906940761692</v>
      </c>
      <c r="AC62" s="94">
        <f t="shared" si="11"/>
        <v>745.85424249313905</v>
      </c>
      <c r="AD62" s="94">
        <f t="shared" si="11"/>
        <v>779.62431155930994</v>
      </c>
      <c r="AE62" s="94">
        <f t="shared" si="11"/>
        <v>857.51490489249397</v>
      </c>
    </row>
    <row r="63" spans="2:35" s="83" customFormat="1" ht="5.0999999999999996" customHeight="1" outlineLevel="1" x14ac:dyDescent="0.25">
      <c r="E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</row>
    <row r="64" spans="2:35" s="83" customFormat="1" outlineLevel="1" x14ac:dyDescent="0.25">
      <c r="C64" s="93" t="s">
        <v>243</v>
      </c>
      <c r="D64" s="93"/>
      <c r="E64" s="94" t="s">
        <v>308</v>
      </c>
      <c r="F64" s="93"/>
      <c r="G64" s="93"/>
      <c r="H64" s="94">
        <f t="shared" ref="H64:M64" si="12">H54/H9*1000</f>
        <v>23.478273340526535</v>
      </c>
      <c r="I64" s="94">
        <f t="shared" si="12"/>
        <v>99.583906156336155</v>
      </c>
      <c r="J64" s="94">
        <f t="shared" si="12"/>
        <v>177.87613863022122</v>
      </c>
      <c r="K64" s="94">
        <f t="shared" si="12"/>
        <v>85.485820589141412</v>
      </c>
      <c r="L64" s="94">
        <f t="shared" si="12"/>
        <v>121.08679609231663</v>
      </c>
      <c r="M64" s="94">
        <f t="shared" si="12"/>
        <v>110.92911739293839</v>
      </c>
      <c r="N64" s="94">
        <f>N54/N9*1000</f>
        <v>66.844130898507956</v>
      </c>
      <c r="O64" s="94">
        <f>O54/O9*1000</f>
        <v>52.72146789302856</v>
      </c>
      <c r="P64" s="94">
        <f>P54/P9*1000</f>
        <v>72.354924506664503</v>
      </c>
      <c r="Q64" s="94">
        <f>Q54/Q9*1000</f>
        <v>119.15597110267029</v>
      </c>
      <c r="R64" s="93"/>
      <c r="S64" s="93"/>
      <c r="T64" s="94">
        <f t="shared" ref="T64:AE64" si="13">T54/T9*1000</f>
        <v>53.512160427805938</v>
      </c>
      <c r="U64" s="94">
        <f t="shared" si="13"/>
        <v>-52.71062276859621</v>
      </c>
      <c r="V64" s="94">
        <f t="shared" si="13"/>
        <v>23.478273340526535</v>
      </c>
      <c r="W64" s="94">
        <f t="shared" si="13"/>
        <v>63.591977834068892</v>
      </c>
      <c r="X64" s="94">
        <f t="shared" si="13"/>
        <v>98.967099170222482</v>
      </c>
      <c r="Y64" s="94">
        <f t="shared" si="13"/>
        <v>95.908131228388768</v>
      </c>
      <c r="Z64" s="94">
        <f t="shared" si="13"/>
        <v>121.08679609231663</v>
      </c>
      <c r="AA64" s="94">
        <f t="shared" si="13"/>
        <v>116.02003705386527</v>
      </c>
      <c r="AB64" s="94">
        <f t="shared" si="13"/>
        <v>99.468152232311084</v>
      </c>
      <c r="AC64" s="94">
        <f t="shared" si="13"/>
        <v>87.984003455777483</v>
      </c>
      <c r="AD64" s="94">
        <f t="shared" si="13"/>
        <v>72.354924506664503</v>
      </c>
      <c r="AE64" s="94">
        <f t="shared" si="13"/>
        <v>97.425787431468464</v>
      </c>
    </row>
    <row r="65" spans="2:35" s="83" customFormat="1" ht="5.0999999999999996" customHeight="1" outlineLevel="1" x14ac:dyDescent="0.25">
      <c r="E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</row>
    <row r="66" spans="2:35" s="83" customFormat="1" outlineLevel="1" x14ac:dyDescent="0.25">
      <c r="C66" s="93" t="s">
        <v>241</v>
      </c>
      <c r="D66" s="93"/>
      <c r="E66" s="94" t="s">
        <v>309</v>
      </c>
      <c r="F66" s="93"/>
      <c r="G66" s="93"/>
      <c r="H66" s="94" t="s">
        <v>183</v>
      </c>
      <c r="I66" s="94" t="s">
        <v>183</v>
      </c>
      <c r="J66" s="94" t="s">
        <v>183</v>
      </c>
      <c r="K66" s="94" t="s">
        <v>183</v>
      </c>
      <c r="L66" s="94" t="s">
        <v>183</v>
      </c>
      <c r="M66" s="94" t="s">
        <v>183</v>
      </c>
      <c r="N66" s="94" t="s">
        <v>183</v>
      </c>
      <c r="O66" s="94" t="s">
        <v>183</v>
      </c>
      <c r="P66" s="94" t="s">
        <v>183</v>
      </c>
      <c r="Q66" s="94" t="s">
        <v>183</v>
      </c>
      <c r="R66" s="93"/>
      <c r="S66" s="93"/>
      <c r="T66" s="94">
        <v>17.899999999999999</v>
      </c>
      <c r="U66" s="94">
        <v>26.5</v>
      </c>
      <c r="V66" s="94" t="s">
        <v>183</v>
      </c>
      <c r="W66" s="94" t="s">
        <v>183</v>
      </c>
      <c r="X66" s="94" t="s">
        <v>183</v>
      </c>
      <c r="Y66" s="94">
        <v>26.5</v>
      </c>
      <c r="Z66" s="94" t="s">
        <v>183</v>
      </c>
      <c r="AA66" s="94" t="s">
        <v>183</v>
      </c>
      <c r="AB66" s="94" t="s">
        <v>183</v>
      </c>
      <c r="AC66" s="94"/>
      <c r="AD66" s="94" t="s">
        <v>183</v>
      </c>
      <c r="AE66" s="94" t="s">
        <v>183</v>
      </c>
    </row>
    <row r="67" spans="2:35" s="83" customFormat="1" ht="5.0999999999999996" customHeight="1" outlineLevel="1" x14ac:dyDescent="0.25">
      <c r="H67" s="86"/>
      <c r="I67" s="86"/>
      <c r="J67" s="86"/>
      <c r="K67" s="86"/>
      <c r="L67" s="86"/>
      <c r="M67" s="86"/>
      <c r="N67" s="86"/>
      <c r="O67" s="86"/>
      <c r="P67" s="86"/>
      <c r="Q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</row>
    <row r="68" spans="2:35" s="83" customFormat="1" outlineLevel="1" x14ac:dyDescent="0.25">
      <c r="C68" s="93" t="s">
        <v>294</v>
      </c>
      <c r="D68" s="93"/>
      <c r="E68" s="93"/>
      <c r="F68" s="93"/>
      <c r="G68" s="93"/>
      <c r="H68" s="108">
        <f t="shared" ref="H68:Q68" si="14">H54/H27</f>
        <v>4.6218487394957986E-2</v>
      </c>
      <c r="I68" s="108">
        <f t="shared" si="14"/>
        <v>0.16560509554140126</v>
      </c>
      <c r="J68" s="108">
        <f t="shared" si="14"/>
        <v>0.24085365853658536</v>
      </c>
      <c r="K68" s="108">
        <f t="shared" si="14"/>
        <v>0.1276595744680851</v>
      </c>
      <c r="L68" s="108">
        <f t="shared" si="14"/>
        <v>0.17042606516290726</v>
      </c>
      <c r="M68" s="108">
        <f t="shared" si="14"/>
        <v>0.14220183486238533</v>
      </c>
      <c r="N68" s="108">
        <f t="shared" si="14"/>
        <v>8.9622641509433956E-2</v>
      </c>
      <c r="O68" s="108">
        <f t="shared" si="14"/>
        <v>7.0559610705596104E-2</v>
      </c>
      <c r="P68" s="108">
        <f t="shared" si="14"/>
        <v>9.2807424593967514E-2</v>
      </c>
      <c r="Q68" s="108">
        <f t="shared" si="14"/>
        <v>0.12881355932203389</v>
      </c>
      <c r="R68" s="93"/>
      <c r="S68" s="93"/>
      <c r="T68" s="108">
        <f t="shared" ref="T68:AE68" si="15">T54/T27</f>
        <v>6.6176470588235295E-2</v>
      </c>
      <c r="U68" s="108">
        <f t="shared" si="15"/>
        <v>-8.4699453551912565E-2</v>
      </c>
      <c r="V68" s="108">
        <f t="shared" si="15"/>
        <v>4.6218487394957986E-2</v>
      </c>
      <c r="W68" s="108">
        <f t="shared" si="15"/>
        <v>0.11413043478260869</v>
      </c>
      <c r="X68" s="108">
        <f t="shared" si="15"/>
        <v>0.16136363636363638</v>
      </c>
      <c r="Y68" s="108">
        <f t="shared" si="15"/>
        <v>0.153184165232358</v>
      </c>
      <c r="Z68" s="108">
        <f t="shared" si="15"/>
        <v>0.17042606516290726</v>
      </c>
      <c r="AA68" s="108">
        <f t="shared" si="15"/>
        <v>0.15568862275449102</v>
      </c>
      <c r="AB68" s="108">
        <f t="shared" si="15"/>
        <v>0.13343923749007147</v>
      </c>
      <c r="AC68" s="108">
        <f t="shared" si="15"/>
        <v>0.11796407185628742</v>
      </c>
      <c r="AD68" s="108">
        <f t="shared" si="15"/>
        <v>9.2807424593967514E-2</v>
      </c>
      <c r="AE68" s="108">
        <f t="shared" si="15"/>
        <v>0.11361410381978453</v>
      </c>
    </row>
    <row r="69" spans="2:35" s="83" customFormat="1" x14ac:dyDescent="0.25">
      <c r="C69" s="85"/>
      <c r="H69" s="86"/>
      <c r="I69" s="86"/>
      <c r="J69" s="86"/>
      <c r="K69" s="86"/>
      <c r="L69" s="86"/>
      <c r="M69" s="86"/>
      <c r="N69" s="86"/>
      <c r="O69" s="86"/>
      <c r="P69" s="86"/>
      <c r="Q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</row>
    <row r="70" spans="2:35" s="83" customFormat="1" x14ac:dyDescent="0.25">
      <c r="D70" s="97"/>
      <c r="E70" s="97"/>
      <c r="F70" s="97"/>
      <c r="G70" s="97"/>
      <c r="H70" s="98"/>
      <c r="I70" s="98"/>
      <c r="J70" s="98"/>
      <c r="K70" s="98"/>
      <c r="L70" s="98"/>
      <c r="M70" s="98"/>
      <c r="N70" s="98"/>
      <c r="O70" s="98"/>
      <c r="P70" s="98"/>
      <c r="Q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</row>
    <row r="71" spans="2:35" s="83" customFormat="1" x14ac:dyDescent="0.25">
      <c r="D71" s="97"/>
      <c r="H71" s="98"/>
      <c r="I71" s="98"/>
      <c r="J71" s="98"/>
      <c r="K71" s="98"/>
      <c r="L71" s="98"/>
      <c r="M71" s="98"/>
      <c r="N71" s="98"/>
      <c r="O71" s="98"/>
      <c r="P71" s="98"/>
      <c r="Q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</row>
    <row r="72" spans="2:35" s="83" customFormat="1" x14ac:dyDescent="0.25">
      <c r="D72" s="97"/>
      <c r="H72" s="86"/>
      <c r="I72" s="86"/>
      <c r="J72" s="86"/>
      <c r="K72" s="86"/>
      <c r="L72" s="86"/>
      <c r="M72" s="86"/>
      <c r="N72" s="86"/>
      <c r="O72" s="86"/>
      <c r="P72" s="86"/>
      <c r="Q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</row>
    <row r="73" spans="2:35" s="83" customFormat="1" x14ac:dyDescent="0.25">
      <c r="H73" s="86"/>
      <c r="I73" s="86"/>
      <c r="J73" s="86"/>
      <c r="K73" s="86"/>
      <c r="L73" s="86"/>
      <c r="M73" s="86"/>
      <c r="N73" s="86"/>
      <c r="O73" s="86"/>
      <c r="P73" s="86"/>
      <c r="Q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</row>
    <row r="74" spans="2:35" s="83" customFormat="1" hidden="1" x14ac:dyDescent="0.25">
      <c r="B74" s="63"/>
      <c r="C74" s="63"/>
      <c r="D74" s="63"/>
      <c r="E74" s="63"/>
      <c r="F74" s="63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3"/>
      <c r="S74" s="63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G74" s="63"/>
      <c r="AH74" s="63"/>
      <c r="AI74" s="63"/>
    </row>
    <row r="75" spans="2:35" s="83" customFormat="1" hidden="1" x14ac:dyDescent="0.25">
      <c r="B75" s="63"/>
      <c r="C75" s="63"/>
      <c r="D75" s="63"/>
      <c r="E75" s="63"/>
      <c r="F75" s="63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3"/>
      <c r="S75" s="63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G75" s="63"/>
      <c r="AH75" s="63"/>
      <c r="AI75" s="63"/>
    </row>
    <row r="76" spans="2:35" s="83" customFormat="1" hidden="1" x14ac:dyDescent="0.25">
      <c r="B76" s="63"/>
      <c r="C76" s="63"/>
      <c r="D76" s="63"/>
      <c r="E76" s="63"/>
      <c r="F76" s="63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3"/>
      <c r="S76" s="63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G76" s="63"/>
      <c r="AH76" s="63"/>
      <c r="AI76" s="63"/>
    </row>
    <row r="77" spans="2:35" s="83" customFormat="1" hidden="1" x14ac:dyDescent="0.25">
      <c r="H77" s="86"/>
      <c r="I77" s="86"/>
      <c r="J77" s="86"/>
      <c r="K77" s="86"/>
      <c r="L77" s="86"/>
      <c r="M77" s="86"/>
      <c r="N77" s="86"/>
      <c r="O77" s="86"/>
      <c r="P77" s="86"/>
      <c r="Q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</row>
    <row r="78" spans="2:35" s="83" customFormat="1" hidden="1" x14ac:dyDescent="0.25">
      <c r="H78" s="86"/>
      <c r="I78" s="86"/>
      <c r="J78" s="86"/>
      <c r="K78" s="86"/>
      <c r="L78" s="86"/>
      <c r="M78" s="86"/>
      <c r="N78" s="86"/>
      <c r="O78" s="86"/>
      <c r="P78" s="86"/>
      <c r="Q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</row>
    <row r="79" spans="2:35" s="83" customFormat="1" hidden="1" x14ac:dyDescent="0.25">
      <c r="H79" s="86"/>
      <c r="I79" s="86"/>
      <c r="J79" s="86"/>
      <c r="K79" s="86"/>
      <c r="L79" s="86"/>
      <c r="M79" s="86"/>
      <c r="N79" s="86"/>
      <c r="O79" s="86"/>
      <c r="P79" s="86"/>
      <c r="Q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</row>
    <row r="80" spans="2:35" ht="12" hidden="1" customHeight="1" x14ac:dyDescent="0.25">
      <c r="H80" s="117"/>
      <c r="I80" s="117"/>
      <c r="J80" s="117"/>
      <c r="K80" s="117"/>
      <c r="L80" s="117"/>
      <c r="M80" s="117"/>
      <c r="N80" s="117"/>
      <c r="O80" s="117"/>
      <c r="P80" s="117"/>
      <c r="Q80" s="117"/>
    </row>
    <row r="81" spans="2:35" s="83" customFormat="1" ht="12" hidden="1" customHeight="1" x14ac:dyDescent="0.25">
      <c r="B81" s="63"/>
      <c r="C81" s="63"/>
      <c r="D81" s="63"/>
      <c r="E81" s="63"/>
      <c r="F81" s="63"/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3"/>
      <c r="S81" s="63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G81" s="63"/>
      <c r="AH81" s="63"/>
      <c r="AI81" s="63"/>
    </row>
    <row r="82" spans="2:35" s="83" customFormat="1" ht="12" hidden="1" customHeight="1" x14ac:dyDescent="0.25">
      <c r="B82" s="63"/>
      <c r="C82" s="63"/>
      <c r="D82" s="63"/>
      <c r="E82" s="63"/>
      <c r="F82" s="63"/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3"/>
      <c r="S82" s="63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G82" s="63"/>
      <c r="AH82" s="63"/>
      <c r="AI82" s="63"/>
    </row>
    <row r="83" spans="2:35" s="83" customFormat="1" ht="12" hidden="1" customHeight="1" x14ac:dyDescent="0.25">
      <c r="B83" s="63"/>
      <c r="C83" s="63"/>
      <c r="D83" s="63"/>
      <c r="E83" s="63"/>
      <c r="F83" s="63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3"/>
      <c r="S83" s="63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G83" s="63"/>
      <c r="AH83" s="63"/>
      <c r="AI83" s="63"/>
    </row>
    <row r="84" spans="2:35" s="83" customFormat="1" ht="12" hidden="1" customHeight="1" x14ac:dyDescent="0.25">
      <c r="B84" s="63"/>
      <c r="C84" s="63"/>
      <c r="D84" s="63"/>
      <c r="E84" s="63"/>
      <c r="F84" s="63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3"/>
      <c r="S84" s="63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G84" s="63"/>
      <c r="AH84" s="63"/>
      <c r="AI84" s="63"/>
    </row>
    <row r="85" spans="2:35" s="83" customFormat="1" ht="12" hidden="1" customHeight="1" x14ac:dyDescent="0.25">
      <c r="B85" s="63"/>
      <c r="C85" s="63"/>
      <c r="D85" s="63"/>
      <c r="E85" s="63"/>
      <c r="F85" s="63"/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3"/>
      <c r="S85" s="63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G85" s="63"/>
      <c r="AH85" s="63"/>
      <c r="AI85" s="63"/>
    </row>
    <row r="86" spans="2:35" s="83" customFormat="1" ht="12" hidden="1" customHeight="1" x14ac:dyDescent="0.25">
      <c r="B86" s="63"/>
      <c r="C86" s="63"/>
      <c r="D86" s="63"/>
      <c r="E86" s="63"/>
      <c r="F86" s="63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3"/>
      <c r="S86" s="63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G86" s="63"/>
      <c r="AH86" s="63"/>
      <c r="AI86" s="63"/>
    </row>
    <row r="87" spans="2:35" s="83" customFormat="1" ht="12" hidden="1" customHeight="1" x14ac:dyDescent="0.25">
      <c r="B87" s="63"/>
      <c r="C87" s="63"/>
      <c r="D87" s="63"/>
      <c r="E87" s="63"/>
      <c r="F87" s="63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3"/>
      <c r="S87" s="63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G87" s="63"/>
      <c r="AH87" s="63"/>
      <c r="AI87" s="63"/>
    </row>
    <row r="88" spans="2:35" s="83" customFormat="1" ht="12" hidden="1" customHeight="1" x14ac:dyDescent="0.25">
      <c r="B88" s="63"/>
      <c r="C88" s="63"/>
      <c r="D88" s="63"/>
      <c r="E88" s="63"/>
      <c r="F88" s="63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3"/>
      <c r="S88" s="63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G88" s="63"/>
      <c r="AH88" s="63"/>
      <c r="AI88" s="63"/>
    </row>
    <row r="89" spans="2:35" s="83" customFormat="1" ht="12" hidden="1" customHeight="1" x14ac:dyDescent="0.25">
      <c r="B89" s="63"/>
      <c r="C89" s="63"/>
      <c r="D89" s="63"/>
      <c r="E89" s="63"/>
      <c r="F89" s="63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3"/>
      <c r="S89" s="63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G89" s="63"/>
      <c r="AH89" s="63"/>
      <c r="AI89" s="63"/>
    </row>
    <row r="90" spans="2:35" s="83" customFormat="1" ht="12" hidden="1" customHeight="1" x14ac:dyDescent="0.25">
      <c r="B90" s="63"/>
      <c r="C90" s="63"/>
      <c r="D90" s="63"/>
      <c r="E90" s="63"/>
      <c r="F90" s="63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3"/>
      <c r="S90" s="63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G90" s="63"/>
      <c r="AH90" s="63"/>
      <c r="AI90" s="63"/>
    </row>
    <row r="91" spans="2:35" s="83" customFormat="1" ht="12" hidden="1" customHeight="1" x14ac:dyDescent="0.25">
      <c r="B91" s="63"/>
      <c r="C91" s="63"/>
      <c r="D91" s="63"/>
      <c r="E91" s="63"/>
      <c r="F91" s="63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3"/>
      <c r="S91" s="63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G91" s="63"/>
      <c r="AH91" s="63"/>
      <c r="AI91" s="63"/>
    </row>
    <row r="92" spans="2:35" s="83" customFormat="1" ht="12" hidden="1" customHeight="1" x14ac:dyDescent="0.25">
      <c r="B92" s="63"/>
      <c r="C92" s="63"/>
      <c r="D92" s="63"/>
      <c r="E92" s="63"/>
      <c r="F92" s="63"/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3"/>
      <c r="S92" s="63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G92" s="63"/>
      <c r="AH92" s="63"/>
      <c r="AI92" s="63"/>
    </row>
    <row r="93" spans="2:35" s="83" customFormat="1" ht="12" hidden="1" customHeight="1" x14ac:dyDescent="0.25">
      <c r="B93" s="63"/>
      <c r="C93" s="63"/>
      <c r="D93" s="63"/>
      <c r="E93" s="63"/>
      <c r="F93" s="63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3"/>
      <c r="S93" s="63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G93" s="63"/>
      <c r="AH93" s="63"/>
      <c r="AI93" s="63"/>
    </row>
    <row r="94" spans="2:35" s="83" customFormat="1" ht="12" hidden="1" customHeight="1" x14ac:dyDescent="0.25">
      <c r="B94" s="63"/>
      <c r="C94" s="63"/>
      <c r="D94" s="63"/>
      <c r="E94" s="63"/>
      <c r="F94" s="63"/>
      <c r="G94" s="63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3"/>
      <c r="S94" s="63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G94" s="63"/>
      <c r="AH94" s="63"/>
      <c r="AI94" s="63"/>
    </row>
    <row r="95" spans="2:35" s="83" customFormat="1" ht="12" hidden="1" customHeight="1" x14ac:dyDescent="0.25">
      <c r="B95" s="63"/>
      <c r="C95" s="63"/>
      <c r="D95" s="63"/>
      <c r="E95" s="63"/>
      <c r="F95" s="63"/>
      <c r="G95" s="63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3"/>
      <c r="S95" s="63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G95" s="63"/>
      <c r="AH95" s="63"/>
      <c r="AI95" s="63"/>
    </row>
    <row r="96" spans="2:35" s="83" customFormat="1" ht="12" hidden="1" customHeight="1" x14ac:dyDescent="0.25">
      <c r="B96" s="63"/>
      <c r="C96" s="63"/>
      <c r="D96" s="63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3"/>
      <c r="S96" s="63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G96" s="63"/>
      <c r="AH96" s="63"/>
      <c r="AI96" s="63"/>
    </row>
    <row r="97" spans="8:32" ht="12" hidden="1" customHeight="1" x14ac:dyDescent="0.25"/>
    <row r="98" spans="8:32" ht="12" hidden="1" customHeight="1" x14ac:dyDescent="0.25"/>
    <row r="99" spans="8:32" ht="12" hidden="1" customHeight="1" x14ac:dyDescent="0.25"/>
    <row r="100" spans="8:32" ht="12" hidden="1" customHeight="1" x14ac:dyDescent="0.25"/>
    <row r="101" spans="8:32" ht="12" hidden="1" customHeight="1" x14ac:dyDescent="0.25"/>
    <row r="102" spans="8:32" ht="12" hidden="1" customHeight="1" x14ac:dyDescent="0.25"/>
    <row r="103" spans="8:32" ht="12" hidden="1" customHeight="1" x14ac:dyDescent="0.25"/>
    <row r="104" spans="8:32" ht="12" hidden="1" customHeight="1" x14ac:dyDescent="0.25"/>
    <row r="105" spans="8:32" ht="12" hidden="1" customHeight="1" x14ac:dyDescent="0.25"/>
    <row r="106" spans="8:32" ht="12" hidden="1" customHeight="1" x14ac:dyDescent="0.25"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</row>
    <row r="107" spans="8:32" ht="12" hidden="1" customHeight="1" x14ac:dyDescent="0.25"/>
    <row r="108" spans="8:32" ht="12" hidden="1" customHeight="1" x14ac:dyDescent="0.25"/>
    <row r="109" spans="8:32" ht="12" hidden="1" customHeight="1" x14ac:dyDescent="0.25"/>
    <row r="110" spans="8:32" ht="12" hidden="1" customHeight="1" x14ac:dyDescent="0.25"/>
    <row r="111" spans="8:32" ht="12" hidden="1" customHeight="1" x14ac:dyDescent="0.25"/>
    <row r="112" spans="8:32" ht="12" hidden="1" customHeight="1" x14ac:dyDescent="0.25"/>
    <row r="113" spans="2:42" ht="12" hidden="1" customHeight="1" x14ac:dyDescent="0.25"/>
    <row r="114" spans="2:42" ht="12" hidden="1" customHeight="1" x14ac:dyDescent="0.25"/>
    <row r="115" spans="2:42" ht="12" hidden="1" customHeight="1" x14ac:dyDescent="0.25"/>
    <row r="116" spans="2:42" ht="12" hidden="1" customHeight="1" x14ac:dyDescent="0.25"/>
    <row r="117" spans="2:42" ht="12" hidden="1" customHeight="1" x14ac:dyDescent="0.25"/>
    <row r="118" spans="2:42" ht="12" hidden="1" customHeight="1" x14ac:dyDescent="0.25"/>
    <row r="119" spans="2:42" ht="12" hidden="1" customHeight="1" x14ac:dyDescent="0.25"/>
    <row r="120" spans="2:42" ht="12" hidden="1" customHeight="1" x14ac:dyDescent="0.25"/>
    <row r="121" spans="2:42" ht="12" hidden="1" customHeight="1" x14ac:dyDescent="0.25"/>
    <row r="122" spans="2:42" s="83" customFormat="1" ht="12" hidden="1" customHeight="1" x14ac:dyDescent="0.25">
      <c r="B122" s="63"/>
      <c r="C122" s="63"/>
      <c r="D122" s="63"/>
      <c r="E122" s="63"/>
      <c r="F122" s="63"/>
      <c r="G122" s="63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3"/>
      <c r="S122" s="63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</row>
    <row r="123" spans="2:42" s="83" customFormat="1" ht="12" hidden="1" customHeight="1" x14ac:dyDescent="0.25">
      <c r="B123" s="63"/>
      <c r="C123" s="63"/>
      <c r="D123" s="63"/>
      <c r="E123" s="63"/>
      <c r="F123" s="63"/>
      <c r="G123" s="63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3"/>
      <c r="S123" s="63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</row>
    <row r="124" spans="2:42" s="83" customFormat="1" ht="12" hidden="1" customHeight="1" x14ac:dyDescent="0.25">
      <c r="B124" s="63"/>
      <c r="C124" s="63"/>
      <c r="D124" s="63"/>
      <c r="E124" s="63"/>
      <c r="F124" s="63"/>
      <c r="G124" s="63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3"/>
      <c r="S124" s="63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</row>
    <row r="125" spans="2:42" s="83" customFormat="1" ht="12" hidden="1" customHeight="1" x14ac:dyDescent="0.25">
      <c r="B125" s="63"/>
      <c r="C125" s="63"/>
      <c r="D125" s="63"/>
      <c r="E125" s="63"/>
      <c r="F125" s="63"/>
      <c r="G125" s="63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3"/>
      <c r="S125" s="63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</row>
    <row r="126" spans="2:42" s="83" customFormat="1" ht="12" hidden="1" customHeight="1" x14ac:dyDescent="0.25">
      <c r="B126" s="63"/>
      <c r="C126" s="63"/>
      <c r="D126" s="63"/>
      <c r="E126" s="63"/>
      <c r="F126" s="63"/>
      <c r="G126" s="63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3"/>
      <c r="S126" s="63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</row>
    <row r="127" spans="2:42" s="83" customFormat="1" ht="12" hidden="1" customHeight="1" x14ac:dyDescent="0.25">
      <c r="B127" s="63"/>
      <c r="C127" s="63"/>
      <c r="D127" s="63"/>
      <c r="E127" s="63"/>
      <c r="F127" s="63"/>
      <c r="G127" s="63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3"/>
      <c r="S127" s="63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</row>
    <row r="128" spans="2:42" s="83" customFormat="1" ht="12" hidden="1" customHeight="1" x14ac:dyDescent="0.25">
      <c r="B128" s="63"/>
      <c r="C128" s="63"/>
      <c r="D128" s="63"/>
      <c r="E128" s="63"/>
      <c r="F128" s="63"/>
      <c r="G128" s="63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3"/>
      <c r="S128" s="63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</row>
    <row r="129" spans="2:42" s="83" customFormat="1" ht="12" hidden="1" customHeight="1" x14ac:dyDescent="0.25">
      <c r="B129" s="63"/>
      <c r="C129" s="63"/>
      <c r="D129" s="63"/>
      <c r="E129" s="63"/>
      <c r="F129" s="63"/>
      <c r="G129" s="63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3"/>
      <c r="S129" s="63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</row>
    <row r="130" spans="2:42" s="83" customFormat="1" ht="12" hidden="1" customHeight="1" x14ac:dyDescent="0.25">
      <c r="B130" s="63"/>
      <c r="C130" s="63"/>
      <c r="D130" s="63"/>
      <c r="E130" s="63"/>
      <c r="F130" s="63"/>
      <c r="G130" s="63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3"/>
      <c r="S130" s="63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</row>
    <row r="131" spans="2:42" s="83" customFormat="1" ht="12" hidden="1" customHeight="1" x14ac:dyDescent="0.25">
      <c r="B131" s="63"/>
      <c r="C131" s="63"/>
      <c r="D131" s="63"/>
      <c r="E131" s="63"/>
      <c r="F131" s="63"/>
      <c r="G131" s="63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3"/>
      <c r="S131" s="63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</row>
    <row r="132" spans="2:42" s="83" customFormat="1" ht="12" hidden="1" customHeight="1" x14ac:dyDescent="0.25">
      <c r="B132" s="63"/>
      <c r="C132" s="63"/>
      <c r="D132" s="63"/>
      <c r="E132" s="63"/>
      <c r="F132" s="63"/>
      <c r="G132" s="63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3"/>
      <c r="S132" s="63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</row>
    <row r="133" spans="2:42" s="83" customFormat="1" ht="12" hidden="1" customHeight="1" x14ac:dyDescent="0.25">
      <c r="B133" s="63"/>
      <c r="C133" s="63"/>
      <c r="D133" s="63"/>
      <c r="E133" s="63"/>
      <c r="F133" s="63"/>
      <c r="G133" s="63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3"/>
      <c r="S133" s="63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</row>
    <row r="134" spans="2:42" s="83" customFormat="1" ht="12" hidden="1" customHeight="1" x14ac:dyDescent="0.25">
      <c r="B134" s="63"/>
      <c r="C134" s="63"/>
      <c r="D134" s="63"/>
      <c r="E134" s="63"/>
      <c r="F134" s="63"/>
      <c r="G134" s="63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3"/>
      <c r="S134" s="63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</row>
    <row r="135" spans="2:42" s="83" customFormat="1" ht="12" hidden="1" customHeight="1" x14ac:dyDescent="0.25">
      <c r="B135" s="63"/>
      <c r="C135" s="63"/>
      <c r="D135" s="63"/>
      <c r="E135" s="63"/>
      <c r="F135" s="63"/>
      <c r="G135" s="63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3"/>
      <c r="S135" s="63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</row>
    <row r="136" spans="2:42" s="83" customFormat="1" ht="12" hidden="1" customHeight="1" x14ac:dyDescent="0.25">
      <c r="B136" s="63"/>
      <c r="C136" s="63"/>
      <c r="D136" s="63"/>
      <c r="E136" s="63"/>
      <c r="F136" s="63"/>
      <c r="G136" s="63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3"/>
      <c r="S136" s="63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</row>
    <row r="137" spans="2:42" s="83" customFormat="1" ht="12" customHeight="1" x14ac:dyDescent="0.25">
      <c r="B137" s="63"/>
      <c r="C137" s="63"/>
      <c r="D137" s="63"/>
      <c r="E137" s="63"/>
      <c r="F137" s="63"/>
      <c r="G137" s="63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3"/>
      <c r="S137" s="63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</row>
    <row r="138" spans="2:42" s="83" customFormat="1" ht="12" customHeight="1" x14ac:dyDescent="0.25">
      <c r="B138" s="63"/>
      <c r="C138" s="63"/>
      <c r="D138" s="63"/>
      <c r="E138" s="63"/>
      <c r="F138" s="63"/>
      <c r="G138" s="63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3"/>
      <c r="S138" s="63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</row>
    <row r="139" spans="2:42" s="83" customFormat="1" ht="12" customHeight="1" x14ac:dyDescent="0.25">
      <c r="B139" s="63"/>
      <c r="C139" s="63"/>
      <c r="D139" s="63"/>
      <c r="E139" s="63"/>
      <c r="F139" s="63"/>
      <c r="G139" s="63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3"/>
      <c r="S139" s="63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</row>
    <row r="140" spans="2:42" s="83" customFormat="1" ht="12" customHeight="1" x14ac:dyDescent="0.25">
      <c r="B140" s="63"/>
      <c r="C140" s="63"/>
      <c r="D140" s="63"/>
      <c r="E140" s="63"/>
      <c r="F140" s="63"/>
      <c r="G140" s="63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3"/>
      <c r="S140" s="63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</row>
    <row r="141" spans="2:42" s="83" customFormat="1" ht="12" customHeight="1" x14ac:dyDescent="0.25">
      <c r="B141" s="63"/>
      <c r="C141" s="63"/>
      <c r="D141" s="63"/>
      <c r="E141" s="63"/>
      <c r="F141" s="63"/>
      <c r="G141" s="63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</row>
    <row r="142" spans="2:42" s="83" customFormat="1" ht="12" customHeight="1" x14ac:dyDescent="0.25">
      <c r="B142" s="63"/>
      <c r="C142" s="63"/>
      <c r="D142" s="63"/>
      <c r="E142" s="63"/>
      <c r="F142" s="63"/>
      <c r="G142" s="63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</row>
    <row r="143" spans="2:42" s="83" customFormat="1" ht="12" customHeight="1" x14ac:dyDescent="0.25">
      <c r="B143" s="63"/>
      <c r="C143" s="63"/>
      <c r="D143" s="63"/>
      <c r="E143" s="63"/>
      <c r="F143" s="63"/>
      <c r="G143" s="63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</row>
    <row r="144" spans="2:42" s="83" customFormat="1" ht="12" customHeight="1" x14ac:dyDescent="0.25">
      <c r="B144" s="63"/>
      <c r="C144" s="63"/>
      <c r="D144" s="63"/>
      <c r="E144" s="63"/>
      <c r="F144" s="63"/>
      <c r="G144" s="63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</row>
    <row r="145" spans="2:42" s="83" customFormat="1" ht="12" customHeight="1" x14ac:dyDescent="0.25">
      <c r="B145" s="63"/>
      <c r="C145" s="63"/>
      <c r="D145" s="63"/>
      <c r="E145" s="63"/>
      <c r="F145" s="63"/>
      <c r="G145" s="63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</row>
    <row r="146" spans="2:42" s="83" customFormat="1" ht="12" customHeight="1" x14ac:dyDescent="0.25">
      <c r="B146" s="63"/>
      <c r="C146" s="63"/>
      <c r="D146" s="63"/>
      <c r="E146" s="63"/>
      <c r="F146" s="63"/>
      <c r="G146" s="63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</row>
    <row r="147" spans="2:42" s="83" customFormat="1" ht="12" customHeight="1" x14ac:dyDescent="0.25">
      <c r="B147" s="63"/>
      <c r="C147" s="63"/>
      <c r="D147" s="63"/>
      <c r="E147" s="63"/>
      <c r="F147" s="63"/>
      <c r="G147" s="63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</row>
    <row r="148" spans="2:42" s="83" customFormat="1" ht="12" customHeight="1" x14ac:dyDescent="0.25">
      <c r="B148" s="63"/>
      <c r="C148" s="63"/>
      <c r="D148" s="63"/>
      <c r="E148" s="63"/>
      <c r="F148" s="63"/>
      <c r="G148" s="63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</row>
    <row r="149" spans="2:42" s="83" customFormat="1" ht="12" customHeight="1" x14ac:dyDescent="0.25">
      <c r="B149" s="63"/>
      <c r="C149" s="63"/>
      <c r="D149" s="63"/>
      <c r="E149" s="63"/>
      <c r="F149" s="63"/>
      <c r="G149" s="63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</row>
    <row r="150" spans="2:42" ht="12" customHeight="1" x14ac:dyDescent="0.25"/>
    <row r="151" spans="2:42" ht="12" customHeight="1" x14ac:dyDescent="0.25"/>
    <row r="152" spans="2:42" ht="12" customHeight="1" x14ac:dyDescent="0.25"/>
    <row r="153" spans="2:42" ht="12" customHeight="1" x14ac:dyDescent="0.25"/>
  </sheetData>
  <conditionalFormatting sqref="AB71">
    <cfRule type="cellIs" dxfId="165" priority="31" operator="lessThan">
      <formula>-1</formula>
    </cfRule>
    <cfRule type="cellIs" dxfId="164" priority="32" operator="greaterThan">
      <formula>1</formula>
    </cfRule>
  </conditionalFormatting>
  <conditionalFormatting sqref="O70">
    <cfRule type="cellIs" dxfId="163" priority="29" operator="lessThan">
      <formula>-1</formula>
    </cfRule>
    <cfRule type="cellIs" dxfId="162" priority="30" operator="greaterThan">
      <formula>1</formula>
    </cfRule>
  </conditionalFormatting>
  <conditionalFormatting sqref="AC70">
    <cfRule type="cellIs" dxfId="161" priority="25" operator="lessThan">
      <formula>-1</formula>
    </cfRule>
    <cfRule type="cellIs" dxfId="160" priority="26" operator="greaterThan">
      <formula>1</formula>
    </cfRule>
  </conditionalFormatting>
  <conditionalFormatting sqref="AC70">
    <cfRule type="cellIs" dxfId="159" priority="23" operator="lessThan">
      <formula>-1</formula>
    </cfRule>
    <cfRule type="cellIs" dxfId="158" priority="24" operator="greaterThan">
      <formula>1</formula>
    </cfRule>
  </conditionalFormatting>
  <conditionalFormatting sqref="O71">
    <cfRule type="cellIs" dxfId="157" priority="27" operator="lessThan">
      <formula>-1</formula>
    </cfRule>
    <cfRule type="cellIs" dxfId="156" priority="28" operator="greaterThan">
      <formula>1</formula>
    </cfRule>
  </conditionalFormatting>
  <conditionalFormatting sqref="AE71">
    <cfRule type="cellIs" dxfId="155" priority="1" operator="lessThan">
      <formula>-1</formula>
    </cfRule>
    <cfRule type="cellIs" dxfId="154" priority="2" operator="greaterThan">
      <formula>1</formula>
    </cfRule>
  </conditionalFormatting>
  <conditionalFormatting sqref="P70">
    <cfRule type="cellIs" dxfId="153" priority="19" operator="lessThan">
      <formula>-1</formula>
    </cfRule>
    <cfRule type="cellIs" dxfId="152" priority="20" operator="greaterThan">
      <formula>1</formula>
    </cfRule>
  </conditionalFormatting>
  <conditionalFormatting sqref="AC71">
    <cfRule type="cellIs" dxfId="151" priority="21" operator="lessThan">
      <formula>-1</formula>
    </cfRule>
    <cfRule type="cellIs" dxfId="150" priority="22" operator="greaterThan">
      <formula>1</formula>
    </cfRule>
  </conditionalFormatting>
  <conditionalFormatting sqref="P71">
    <cfRule type="cellIs" dxfId="149" priority="17" operator="lessThan">
      <formula>-1</formula>
    </cfRule>
    <cfRule type="cellIs" dxfId="148" priority="18" operator="greaterThan">
      <formula>1</formula>
    </cfRule>
  </conditionalFormatting>
  <conditionalFormatting sqref="AD70">
    <cfRule type="cellIs" dxfId="147" priority="15" operator="lessThan">
      <formula>-1</formula>
    </cfRule>
    <cfRule type="cellIs" dxfId="146" priority="16" operator="greaterThan">
      <formula>1</formula>
    </cfRule>
  </conditionalFormatting>
  <conditionalFormatting sqref="AD70">
    <cfRule type="cellIs" dxfId="145" priority="13" operator="lessThan">
      <formula>-1</formula>
    </cfRule>
    <cfRule type="cellIs" dxfId="144" priority="14" operator="greaterThan">
      <formula>1</formula>
    </cfRule>
  </conditionalFormatting>
  <conditionalFormatting sqref="AD71">
    <cfRule type="cellIs" dxfId="143" priority="11" operator="lessThan">
      <formula>-1</formula>
    </cfRule>
    <cfRule type="cellIs" dxfId="142" priority="12" operator="greaterThan">
      <formula>1</formula>
    </cfRule>
  </conditionalFormatting>
  <conditionalFormatting sqref="Q70">
    <cfRule type="cellIs" dxfId="141" priority="9" operator="lessThan">
      <formula>-1</formula>
    </cfRule>
    <cfRule type="cellIs" dxfId="140" priority="10" operator="greaterThan">
      <formula>1</formula>
    </cfRule>
  </conditionalFormatting>
  <conditionalFormatting sqref="Q71">
    <cfRule type="cellIs" dxfId="139" priority="7" operator="lessThan">
      <formula>-1</formula>
    </cfRule>
    <cfRule type="cellIs" dxfId="138" priority="8" operator="greaterThan">
      <formula>1</formula>
    </cfRule>
  </conditionalFormatting>
  <conditionalFormatting sqref="AE70">
    <cfRule type="cellIs" dxfId="137" priority="5" operator="lessThan">
      <formula>-1</formula>
    </cfRule>
    <cfRule type="cellIs" dxfId="136" priority="6" operator="greaterThan">
      <formula>1</formula>
    </cfRule>
  </conditionalFormatting>
  <conditionalFormatting sqref="AE70">
    <cfRule type="cellIs" dxfId="135" priority="3" operator="lessThan">
      <formula>-1</formula>
    </cfRule>
    <cfRule type="cellIs" dxfId="134" priority="4" operator="greaterThan">
      <formula>1</formula>
    </cfRule>
  </conditionalFormatting>
  <conditionalFormatting sqref="Y70">
    <cfRule type="cellIs" dxfId="133" priority="59" operator="lessThan">
      <formula>-1</formula>
    </cfRule>
    <cfRule type="cellIs" dxfId="132" priority="60" operator="greaterThan">
      <formula>1</formula>
    </cfRule>
  </conditionalFormatting>
  <conditionalFormatting sqref="Y71">
    <cfRule type="cellIs" dxfId="131" priority="57" operator="lessThan">
      <formula>-1</formula>
    </cfRule>
    <cfRule type="cellIs" dxfId="130" priority="58" operator="greaterThan">
      <formula>1</formula>
    </cfRule>
  </conditionalFormatting>
  <conditionalFormatting sqref="Z70">
    <cfRule type="cellIs" dxfId="129" priority="55" operator="lessThan">
      <formula>-1</formula>
    </cfRule>
    <cfRule type="cellIs" dxfId="128" priority="56" operator="greaterThan">
      <formula>1</formula>
    </cfRule>
  </conditionalFormatting>
  <conditionalFormatting sqref="M70">
    <cfRule type="cellIs" dxfId="127" priority="49" operator="lessThan">
      <formula>-1</formula>
    </cfRule>
    <cfRule type="cellIs" dxfId="126" priority="50" operator="greaterThan">
      <formula>1</formula>
    </cfRule>
  </conditionalFormatting>
  <conditionalFormatting sqref="M71">
    <cfRule type="cellIs" dxfId="125" priority="47" operator="lessThan">
      <formula>-1</formula>
    </cfRule>
    <cfRule type="cellIs" dxfId="124" priority="48" operator="greaterThan">
      <formula>1</formula>
    </cfRule>
  </conditionalFormatting>
  <conditionalFormatting sqref="AA70">
    <cfRule type="cellIs" dxfId="123" priority="45" operator="lessThan">
      <formula>-1</formula>
    </cfRule>
    <cfRule type="cellIs" dxfId="122" priority="46" operator="greaterThan">
      <formula>1</formula>
    </cfRule>
  </conditionalFormatting>
  <conditionalFormatting sqref="AA70">
    <cfRule type="cellIs" dxfId="121" priority="43" operator="lessThan">
      <formula>-1</formula>
    </cfRule>
    <cfRule type="cellIs" dxfId="120" priority="44" operator="greaterThan">
      <formula>1</formula>
    </cfRule>
  </conditionalFormatting>
  <conditionalFormatting sqref="N71">
    <cfRule type="cellIs" dxfId="119" priority="37" operator="lessThan">
      <formula>-1</formula>
    </cfRule>
    <cfRule type="cellIs" dxfId="118" priority="38" operator="greaterThan">
      <formula>1</formula>
    </cfRule>
  </conditionalFormatting>
  <conditionalFormatting sqref="AA71">
    <cfRule type="cellIs" dxfId="117" priority="41" operator="lessThan">
      <formula>-1</formula>
    </cfRule>
    <cfRule type="cellIs" dxfId="116" priority="42" operator="greaterThan">
      <formula>1</formula>
    </cfRule>
  </conditionalFormatting>
  <conditionalFormatting sqref="N70">
    <cfRule type="cellIs" dxfId="115" priority="39" operator="lessThan">
      <formula>-1</formula>
    </cfRule>
    <cfRule type="cellIs" dxfId="114" priority="40" operator="greaterThan">
      <formula>1</formula>
    </cfRule>
  </conditionalFormatting>
  <conditionalFormatting sqref="AB70">
    <cfRule type="cellIs" dxfId="113" priority="35" operator="lessThan">
      <formula>-1</formula>
    </cfRule>
    <cfRule type="cellIs" dxfId="112" priority="36" operator="greaterThan">
      <formula>1</formula>
    </cfRule>
  </conditionalFormatting>
  <conditionalFormatting sqref="AB70">
    <cfRule type="cellIs" dxfId="111" priority="33" operator="lessThan">
      <formula>-1</formula>
    </cfRule>
    <cfRule type="cellIs" dxfId="110" priority="34" operator="greaterThan">
      <formula>1</formula>
    </cfRule>
  </conditionalFormatting>
  <conditionalFormatting sqref="L70">
    <cfRule type="cellIs" dxfId="109" priority="69" operator="lessThan">
      <formula>-1</formula>
    </cfRule>
    <cfRule type="cellIs" dxfId="108" priority="70" operator="greaterThan">
      <formula>1</formula>
    </cfRule>
  </conditionalFormatting>
  <conditionalFormatting sqref="L71">
    <cfRule type="cellIs" dxfId="107" priority="67" operator="lessThan">
      <formula>-1</formula>
    </cfRule>
    <cfRule type="cellIs" dxfId="106" priority="68" operator="greaterThan">
      <formula>1</formula>
    </cfRule>
  </conditionalFormatting>
  <conditionalFormatting sqref="K70">
    <cfRule type="cellIs" dxfId="105" priority="65" operator="lessThan">
      <formula>-1</formula>
    </cfRule>
    <cfRule type="cellIs" dxfId="104" priority="66" operator="greaterThan">
      <formula>1</formula>
    </cfRule>
  </conditionalFormatting>
  <conditionalFormatting sqref="Z70">
    <cfRule type="cellIs" dxfId="103" priority="53" operator="lessThan">
      <formula>-1</formula>
    </cfRule>
    <cfRule type="cellIs" dxfId="102" priority="54" operator="greaterThan">
      <formula>1</formula>
    </cfRule>
  </conditionalFormatting>
  <conditionalFormatting sqref="Z71">
    <cfRule type="cellIs" dxfId="101" priority="51" operator="lessThan">
      <formula>-1</formula>
    </cfRule>
    <cfRule type="cellIs" dxfId="100" priority="52" operator="greaterThan">
      <formula>1</formula>
    </cfRule>
  </conditionalFormatting>
  <conditionalFormatting sqref="T70:X71 H70:J71">
    <cfRule type="cellIs" dxfId="99" priority="75" operator="lessThan">
      <formula>-1</formula>
    </cfRule>
    <cfRule type="cellIs" dxfId="98" priority="76" operator="greaterThan">
      <formula>1</formula>
    </cfRule>
  </conditionalFormatting>
  <conditionalFormatting sqref="U70">
    <cfRule type="cellIs" dxfId="97" priority="73" operator="lessThan">
      <formula>-1</formula>
    </cfRule>
    <cfRule type="cellIs" dxfId="96" priority="74" operator="greaterThan">
      <formula>1</formula>
    </cfRule>
  </conditionalFormatting>
  <conditionalFormatting sqref="X70">
    <cfRule type="cellIs" dxfId="95" priority="71" operator="lessThan">
      <formula>-1</formula>
    </cfRule>
    <cfRule type="cellIs" dxfId="94" priority="72" operator="greaterThan">
      <formula>1</formula>
    </cfRule>
  </conditionalFormatting>
  <conditionalFormatting sqref="K71">
    <cfRule type="cellIs" dxfId="93" priority="63" operator="lessThan">
      <formula>-1</formula>
    </cfRule>
    <cfRule type="cellIs" dxfId="92" priority="64" operator="greaterThan">
      <formula>1</formula>
    </cfRule>
  </conditionalFormatting>
  <conditionalFormatting sqref="Y70">
    <cfRule type="cellIs" dxfId="91" priority="61" operator="lessThan">
      <formula>-1</formula>
    </cfRule>
    <cfRule type="cellIs" dxfId="90" priority="62" operator="greaterThan">
      <formula>1</formula>
    </cfRule>
  </conditionalFormatting>
  <pageMargins left="0.7" right="0.7" top="0.75" bottom="0.75" header="0.3" footer="0.3"/>
  <pageSetup paperSize="9" scale="7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E154"/>
  <sheetViews>
    <sheetView showGridLines="0" zoomScale="85" zoomScaleNormal="85" zoomScaleSheetLayoutView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9.140625" defaultRowHeight="12" customHeight="1" zeroHeight="1" outlineLevelRow="3" outlineLevelCol="1" x14ac:dyDescent="0.25"/>
  <cols>
    <col min="1" max="1" width="0.85546875" style="83" customWidth="1"/>
    <col min="2" max="3" width="1.7109375" style="63" customWidth="1"/>
    <col min="4" max="4" width="35.5703125" style="63" customWidth="1"/>
    <col min="5" max="5" width="9.140625" style="63" customWidth="1"/>
    <col min="6" max="7" width="0.85546875" style="63" customWidth="1"/>
    <col min="8" max="17" width="9.140625" style="64" customWidth="1"/>
    <col min="18" max="19" width="2.7109375" style="63" customWidth="1"/>
    <col min="20" max="21" width="9.140625" style="64" customWidth="1"/>
    <col min="22" max="24" width="9.140625" style="64" hidden="1" customWidth="1" outlineLevel="1"/>
    <col min="25" max="25" width="9.140625" style="64" customWidth="1" collapsed="1"/>
    <col min="26" max="28" width="0" style="63" hidden="1" customWidth="1" outlineLevel="1"/>
    <col min="29" max="29" width="9.140625" style="63" collapsed="1"/>
    <col min="30" max="16384" width="9.140625" style="63"/>
  </cols>
  <sheetData>
    <row r="1" spans="1:31" s="83" customFormat="1" ht="5.0999999999999996" customHeight="1" x14ac:dyDescent="0.25">
      <c r="H1" s="86"/>
      <c r="I1" s="86"/>
      <c r="J1" s="86"/>
      <c r="K1" s="86"/>
      <c r="L1" s="86"/>
      <c r="M1" s="86"/>
      <c r="N1" s="86"/>
      <c r="O1" s="86"/>
      <c r="P1" s="86"/>
      <c r="Q1" s="86"/>
      <c r="T1" s="86"/>
      <c r="U1" s="86"/>
      <c r="V1" s="86"/>
      <c r="W1" s="86"/>
      <c r="X1" s="86"/>
      <c r="Y1" s="86"/>
    </row>
    <row r="2" spans="1:31" s="11" customFormat="1" ht="32.25" customHeight="1" x14ac:dyDescent="0.25">
      <c r="A2" s="10"/>
    </row>
    <row r="3" spans="1:31" s="83" customFormat="1" ht="5.0999999999999996" customHeight="1" x14ac:dyDescent="0.25">
      <c r="H3" s="86"/>
      <c r="I3" s="86"/>
      <c r="J3" s="86"/>
      <c r="K3" s="86"/>
      <c r="L3" s="86"/>
      <c r="M3" s="86"/>
      <c r="N3" s="86"/>
      <c r="O3" s="86"/>
      <c r="P3" s="86"/>
      <c r="Q3" s="86"/>
      <c r="T3" s="86"/>
      <c r="U3" s="86"/>
      <c r="V3" s="86"/>
      <c r="W3" s="86"/>
      <c r="X3" s="86"/>
      <c r="Y3" s="86"/>
    </row>
    <row r="4" spans="1:31" ht="12" customHeight="1" x14ac:dyDescent="0.25">
      <c r="B4" s="67" t="s">
        <v>260</v>
      </c>
      <c r="C4" s="67"/>
      <c r="D4" s="66"/>
      <c r="E4" s="66"/>
      <c r="F4" s="66"/>
      <c r="G4" s="66"/>
      <c r="H4" s="68" t="s">
        <v>199</v>
      </c>
      <c r="I4" s="68" t="s">
        <v>201</v>
      </c>
      <c r="J4" s="68" t="s">
        <v>207</v>
      </c>
      <c r="K4" s="68" t="s">
        <v>249</v>
      </c>
      <c r="L4" s="68" t="s">
        <v>250</v>
      </c>
      <c r="M4" s="68" t="s">
        <v>347</v>
      </c>
      <c r="N4" s="68" t="s">
        <v>348</v>
      </c>
      <c r="O4" s="68" t="s">
        <v>371</v>
      </c>
      <c r="P4" s="68" t="s">
        <v>376</v>
      </c>
      <c r="Q4" s="68" t="s">
        <v>387</v>
      </c>
      <c r="R4" s="66"/>
      <c r="S4" s="66"/>
      <c r="T4" s="69">
        <v>2014</v>
      </c>
      <c r="U4" s="69">
        <v>2015</v>
      </c>
      <c r="V4" s="68" t="s">
        <v>199</v>
      </c>
      <c r="W4" s="69" t="s">
        <v>200</v>
      </c>
      <c r="X4" s="68" t="s">
        <v>208</v>
      </c>
      <c r="Y4" s="69">
        <v>2016</v>
      </c>
      <c r="Z4" s="68" t="s">
        <v>250</v>
      </c>
      <c r="AA4" s="68" t="s">
        <v>349</v>
      </c>
      <c r="AB4" s="68" t="s">
        <v>350</v>
      </c>
      <c r="AC4" s="69">
        <v>2017</v>
      </c>
      <c r="AD4" s="68" t="s">
        <v>376</v>
      </c>
      <c r="AE4" s="68" t="s">
        <v>388</v>
      </c>
    </row>
    <row r="5" spans="1:31" ht="5.0999999999999996" customHeight="1" x14ac:dyDescent="0.25"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6"/>
      <c r="N5" s="86"/>
      <c r="O5" s="86"/>
      <c r="P5" s="86"/>
      <c r="Q5" s="86"/>
      <c r="R5" s="83"/>
      <c r="S5" s="83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1" ht="5.0999999999999996" customHeight="1" x14ac:dyDescent="0.25">
      <c r="B6" s="83"/>
      <c r="C6" s="83"/>
      <c r="D6" s="83"/>
      <c r="E6" s="83"/>
      <c r="F6" s="83"/>
      <c r="G6" s="83"/>
      <c r="H6" s="86"/>
      <c r="I6" s="86"/>
      <c r="J6" s="86"/>
      <c r="K6" s="86"/>
      <c r="L6" s="86"/>
      <c r="M6" s="86"/>
      <c r="N6" s="86"/>
      <c r="O6" s="86"/>
      <c r="P6" s="86"/>
      <c r="Q6" s="86"/>
      <c r="R6" s="83"/>
      <c r="S6" s="83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</row>
    <row r="7" spans="1:31" ht="12" customHeight="1" x14ac:dyDescent="0.25">
      <c r="B7" s="78" t="s">
        <v>245</v>
      </c>
      <c r="C7" s="70"/>
      <c r="D7" s="70"/>
      <c r="E7" s="70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0"/>
      <c r="S7" s="70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</row>
    <row r="8" spans="1:31" s="83" customFormat="1" ht="5.0999999999999996" customHeight="1" outlineLevel="1" x14ac:dyDescent="0.25">
      <c r="H8" s="86"/>
      <c r="I8" s="86"/>
      <c r="J8" s="86"/>
      <c r="K8" s="86"/>
      <c r="L8" s="86"/>
      <c r="M8" s="86"/>
      <c r="N8" s="86"/>
      <c r="O8" s="86"/>
      <c r="P8" s="86"/>
      <c r="Q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</row>
    <row r="9" spans="1:31" outlineLevel="1" x14ac:dyDescent="0.25">
      <c r="C9" s="79" t="s">
        <v>345</v>
      </c>
      <c r="D9" s="80"/>
      <c r="E9" s="96" t="s">
        <v>307</v>
      </c>
      <c r="F9" s="80"/>
      <c r="G9" s="80"/>
      <c r="H9" s="96">
        <f t="shared" ref="H9:I9" si="0">H11</f>
        <v>121.30112700000001</v>
      </c>
      <c r="I9" s="96">
        <f t="shared" si="0"/>
        <v>141.22184099999998</v>
      </c>
      <c r="J9" s="96">
        <f>J11</f>
        <v>96.864962999999918</v>
      </c>
      <c r="K9" s="96">
        <f t="shared" ref="K9:Q9" si="1">K11</f>
        <v>121.42706599999985</v>
      </c>
      <c r="L9" s="96">
        <f t="shared" si="1"/>
        <v>134.14877799999977</v>
      </c>
      <c r="M9" s="96">
        <f t="shared" si="1"/>
        <v>112.22410099999989</v>
      </c>
      <c r="N9" s="96">
        <f t="shared" si="1"/>
        <v>106.80012199999999</v>
      </c>
      <c r="O9" s="96">
        <f t="shared" si="1"/>
        <v>122.0625269999999</v>
      </c>
      <c r="P9" s="96">
        <f t="shared" si="1"/>
        <v>141.72891899999985</v>
      </c>
      <c r="Q9" s="96">
        <f t="shared" si="1"/>
        <v>136.72214699999984</v>
      </c>
      <c r="R9" s="96"/>
      <c r="S9" s="96"/>
      <c r="T9" s="96">
        <f>SUM(T11:T11)</f>
        <v>398.23951099999999</v>
      </c>
      <c r="U9" s="96">
        <v>435.00770299999994</v>
      </c>
      <c r="V9" s="96">
        <f>SUM($H9:H9)</f>
        <v>121.30112700000001</v>
      </c>
      <c r="W9" s="96">
        <f>SUM($H9:I9)</f>
        <v>262.52296799999999</v>
      </c>
      <c r="X9" s="96">
        <f>SUM($H9:J9)</f>
        <v>359.38793099999992</v>
      </c>
      <c r="Y9" s="96">
        <f>SUM($H9:K9)</f>
        <v>480.81499699999978</v>
      </c>
      <c r="Z9" s="96">
        <f>SUM($L9:L9)</f>
        <v>134.14877799999977</v>
      </c>
      <c r="AA9" s="96">
        <f>SUM($L9:M9)</f>
        <v>246.37287899999967</v>
      </c>
      <c r="AB9" s="96">
        <f>SUM($L9:N9)</f>
        <v>353.17300099999966</v>
      </c>
      <c r="AC9" s="96">
        <f>SUM($L9:O9)</f>
        <v>475.23552799999959</v>
      </c>
      <c r="AD9" s="96">
        <f>SUM($P9:P9)</f>
        <v>141.72891899999985</v>
      </c>
      <c r="AE9" s="96">
        <f>SUM($P9:Q9)</f>
        <v>278.45106599999968</v>
      </c>
    </row>
    <row r="10" spans="1:31" s="83" customFormat="1" ht="5.0999999999999996" customHeight="1" outlineLevel="2" x14ac:dyDescent="0.25">
      <c r="H10" s="86"/>
      <c r="I10" s="86"/>
      <c r="J10" s="86"/>
      <c r="K10" s="86"/>
      <c r="L10" s="86"/>
      <c r="M10" s="86"/>
      <c r="N10" s="86"/>
      <c r="O10" s="86"/>
      <c r="P10" s="86"/>
      <c r="Q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1:31" s="83" customFormat="1" outlineLevel="2" x14ac:dyDescent="0.25">
      <c r="D11" s="83" t="s">
        <v>267</v>
      </c>
      <c r="E11" s="86" t="s">
        <v>307</v>
      </c>
      <c r="H11" s="86">
        <v>121.30112700000001</v>
      </c>
      <c r="I11" s="86">
        <v>141.22184099999998</v>
      </c>
      <c r="J11" s="86">
        <v>96.864962999999918</v>
      </c>
      <c r="K11" s="86">
        <v>121.42706599999985</v>
      </c>
      <c r="L11" s="86">
        <v>134.14877799999977</v>
      </c>
      <c r="M11" s="86">
        <v>112.22410099999989</v>
      </c>
      <c r="N11" s="86">
        <v>106.80012199999999</v>
      </c>
      <c r="O11" s="86">
        <v>122.0625269999999</v>
      </c>
      <c r="P11" s="86">
        <v>141.72891899999985</v>
      </c>
      <c r="Q11" s="86">
        <v>136.72214699999984</v>
      </c>
      <c r="T11" s="86">
        <v>398.23951099999999</v>
      </c>
      <c r="U11" s="86">
        <v>435.00770299999994</v>
      </c>
      <c r="V11" s="86">
        <f>SUM($H11:H11)</f>
        <v>121.30112700000001</v>
      </c>
      <c r="W11" s="86">
        <f>SUM($H11:I11)</f>
        <v>262.52296799999999</v>
      </c>
      <c r="X11" s="86">
        <f>SUM($H11:J11)</f>
        <v>359.38793099999992</v>
      </c>
      <c r="Y11" s="86">
        <f>SUM($H11:K11)</f>
        <v>480.81499699999978</v>
      </c>
      <c r="Z11" s="86">
        <f>SUM($L11:L11)</f>
        <v>134.14877799999977</v>
      </c>
      <c r="AA11" s="86">
        <f>SUM($L11:M11)</f>
        <v>246.37287899999967</v>
      </c>
      <c r="AB11" s="86">
        <f>SUM($L11:N11)</f>
        <v>353.17300099999966</v>
      </c>
      <c r="AC11" s="86">
        <f>SUM($L11:O11)</f>
        <v>475.23552799999959</v>
      </c>
      <c r="AD11" s="86">
        <f>SUM($P11:P11)</f>
        <v>141.72891899999985</v>
      </c>
      <c r="AE11" s="86">
        <f>SUM($P11:Q11)</f>
        <v>278.45106599999968</v>
      </c>
    </row>
    <row r="12" spans="1:31" s="83" customFormat="1" ht="5.0999999999999996" customHeight="1" outlineLevel="1" x14ac:dyDescent="0.25">
      <c r="H12" s="86"/>
      <c r="I12" s="86"/>
      <c r="J12" s="86"/>
      <c r="K12" s="86"/>
      <c r="L12" s="86"/>
      <c r="M12" s="86"/>
      <c r="N12" s="86"/>
      <c r="O12" s="86"/>
      <c r="P12" s="86"/>
      <c r="Q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</row>
    <row r="13" spans="1:31" s="83" customFormat="1" outlineLevel="1" x14ac:dyDescent="0.25">
      <c r="B13" s="63"/>
      <c r="C13" s="79" t="s">
        <v>346</v>
      </c>
      <c r="D13" s="80"/>
      <c r="E13" s="96" t="s">
        <v>308</v>
      </c>
      <c r="F13" s="80"/>
      <c r="G13" s="80"/>
      <c r="H13" s="96">
        <f t="shared" ref="H13:Q13" si="2">H21*1000/H9</f>
        <v>643.02782611409702</v>
      </c>
      <c r="I13" s="96">
        <f t="shared" si="2"/>
        <v>623.13307472036149</v>
      </c>
      <c r="J13" s="96">
        <f t="shared" si="2"/>
        <v>722.65551786769447</v>
      </c>
      <c r="K13" s="96">
        <f t="shared" si="2"/>
        <v>732.95026332926557</v>
      </c>
      <c r="L13" s="96">
        <f t="shared" si="2"/>
        <v>790.1674661546316</v>
      </c>
      <c r="M13" s="96">
        <f t="shared" si="2"/>
        <v>891.07419091733334</v>
      </c>
      <c r="N13" s="96">
        <f t="shared" si="2"/>
        <v>889.5120925049132</v>
      </c>
      <c r="O13" s="96">
        <f t="shared" si="2"/>
        <v>942.14008857935642</v>
      </c>
      <c r="P13" s="96">
        <f t="shared" si="2"/>
        <v>973.68978027695357</v>
      </c>
      <c r="Q13" s="96">
        <f t="shared" si="2"/>
        <v>965.46172581681412</v>
      </c>
      <c r="R13" s="79"/>
      <c r="S13" s="79"/>
      <c r="T13" s="96">
        <f t="shared" ref="T13:AE13" si="3">T21*1000/T9</f>
        <v>962.23501037796325</v>
      </c>
      <c r="U13" s="96">
        <v>790.79059434494673</v>
      </c>
      <c r="V13" s="96">
        <f t="shared" si="3"/>
        <v>643.02782611409702</v>
      </c>
      <c r="W13" s="96">
        <f t="shared" si="3"/>
        <v>632.32562569534866</v>
      </c>
      <c r="X13" s="96">
        <f t="shared" si="3"/>
        <v>656.6720238582526</v>
      </c>
      <c r="Y13" s="96">
        <f t="shared" si="3"/>
        <v>675.93565514346915</v>
      </c>
      <c r="Z13" s="96">
        <f t="shared" si="3"/>
        <v>790.1674661546316</v>
      </c>
      <c r="AA13" s="96">
        <f t="shared" si="3"/>
        <v>836.1309931358162</v>
      </c>
      <c r="AB13" s="96">
        <f t="shared" si="3"/>
        <v>852.27352925542652</v>
      </c>
      <c r="AC13" s="96">
        <f t="shared" si="3"/>
        <v>875.35543007634806</v>
      </c>
      <c r="AD13" s="96">
        <f t="shared" si="3"/>
        <v>973.68978027695357</v>
      </c>
      <c r="AE13" s="96">
        <f t="shared" si="3"/>
        <v>969.64972653399832</v>
      </c>
    </row>
    <row r="14" spans="1:31" s="83" customFormat="1" ht="5.0999999999999996" customHeight="1" outlineLevel="2" x14ac:dyDescent="0.25">
      <c r="H14" s="86"/>
      <c r="I14" s="86"/>
      <c r="J14" s="86"/>
      <c r="K14" s="86"/>
      <c r="L14" s="86"/>
      <c r="M14" s="86"/>
      <c r="N14" s="86"/>
      <c r="O14" s="86"/>
      <c r="P14" s="86"/>
      <c r="Q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</row>
    <row r="15" spans="1:31" s="83" customFormat="1" outlineLevel="2" x14ac:dyDescent="0.25">
      <c r="D15" s="83" t="s">
        <v>267</v>
      </c>
      <c r="E15" s="86" t="s">
        <v>308</v>
      </c>
      <c r="H15" s="86">
        <f t="shared" ref="H15:Q15" si="4">H24*1000/H11</f>
        <v>516.76013902583065</v>
      </c>
      <c r="I15" s="86">
        <f t="shared" si="4"/>
        <v>511.25083675561081</v>
      </c>
      <c r="J15" s="86">
        <f t="shared" si="4"/>
        <v>587.94496189307461</v>
      </c>
      <c r="K15" s="86">
        <f t="shared" si="4"/>
        <v>602.85332511161175</v>
      </c>
      <c r="L15" s="86">
        <f t="shared" si="4"/>
        <v>641.85245991235831</v>
      </c>
      <c r="M15" s="86">
        <f t="shared" si="4"/>
        <v>841.86662240593853</v>
      </c>
      <c r="N15" s="86">
        <f t="shared" si="4"/>
        <v>833.27620606776668</v>
      </c>
      <c r="O15" s="86">
        <f t="shared" si="4"/>
        <v>867.33374431252719</v>
      </c>
      <c r="P15" s="86">
        <f t="shared" si="4"/>
        <v>784.23458161185454</v>
      </c>
      <c r="Q15" s="86">
        <f t="shared" si="4"/>
        <v>916.29954566687854</v>
      </c>
      <c r="T15" s="86">
        <f t="shared" ref="T15:AC15" si="5">T24*1000/T11</f>
        <v>802.84691511776623</v>
      </c>
      <c r="U15" s="86">
        <v>624.22939032111344</v>
      </c>
      <c r="V15" s="86">
        <f t="shared" si="5"/>
        <v>516.76013902583065</v>
      </c>
      <c r="W15" s="86">
        <f t="shared" si="5"/>
        <v>513.79646001841547</v>
      </c>
      <c r="X15" s="86">
        <f t="shared" si="5"/>
        <v>533.78152704782065</v>
      </c>
      <c r="Y15" s="86">
        <f t="shared" si="5"/>
        <v>551.22521294481169</v>
      </c>
      <c r="Z15" s="86">
        <f t="shared" si="5"/>
        <v>641.85245991235831</v>
      </c>
      <c r="AA15" s="86">
        <f t="shared" si="5"/>
        <v>732.95992946914328</v>
      </c>
      <c r="AB15" s="86">
        <f t="shared" si="5"/>
        <v>763.29574378389248</v>
      </c>
      <c r="AC15" s="86">
        <f t="shared" si="5"/>
        <v>790.01752803684178</v>
      </c>
      <c r="AD15" s="86">
        <f>SUM($P15:P15)</f>
        <v>784.23458161185454</v>
      </c>
      <c r="AE15" s="86">
        <f>SUM($P15:Q15)</f>
        <v>1700.5341272787332</v>
      </c>
    </row>
    <row r="16" spans="1:31" ht="5.0999999999999996" customHeight="1" x14ac:dyDescent="0.25">
      <c r="B16" s="83"/>
      <c r="C16" s="83"/>
      <c r="D16" s="83"/>
      <c r="E16" s="83"/>
      <c r="F16" s="83"/>
      <c r="G16" s="83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3"/>
      <c r="S16" s="83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</row>
    <row r="17" spans="1:31" ht="12" customHeight="1" x14ac:dyDescent="0.25">
      <c r="B17" s="83"/>
      <c r="C17" s="83"/>
      <c r="D17" s="110" t="s">
        <v>298</v>
      </c>
      <c r="E17" s="83"/>
      <c r="F17" s="83"/>
      <c r="G17" s="83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3"/>
      <c r="S17" s="83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</row>
    <row r="18" spans="1:31" ht="5.0999999999999996" customHeight="1" x14ac:dyDescent="0.25">
      <c r="B18" s="83"/>
      <c r="C18" s="83"/>
      <c r="D18" s="83"/>
      <c r="E18" s="83"/>
      <c r="F18" s="83"/>
      <c r="G18" s="83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3"/>
      <c r="S18" s="83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</row>
    <row r="19" spans="1:31" ht="12" customHeight="1" x14ac:dyDescent="0.25">
      <c r="B19" s="114" t="s">
        <v>246</v>
      </c>
      <c r="C19" s="73"/>
      <c r="D19" s="73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3"/>
      <c r="S19" s="73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s="83" customFormat="1" ht="5.0999999999999996" customHeight="1" outlineLevel="1" x14ac:dyDescent="0.25">
      <c r="H20" s="86"/>
      <c r="I20" s="86"/>
      <c r="J20" s="86"/>
      <c r="K20" s="86"/>
      <c r="L20" s="86"/>
      <c r="M20" s="86"/>
      <c r="N20" s="86"/>
      <c r="O20" s="86"/>
      <c r="P20" s="86"/>
      <c r="Q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</row>
    <row r="21" spans="1:31" outlineLevel="1" x14ac:dyDescent="0.25">
      <c r="C21" s="81" t="s">
        <v>221</v>
      </c>
      <c r="D21" s="82"/>
      <c r="E21" s="95" t="s">
        <v>309</v>
      </c>
      <c r="F21" s="82"/>
      <c r="G21" s="82"/>
      <c r="H21" s="95">
        <f t="shared" ref="H21:L21" si="6">H23+H26</f>
        <v>78</v>
      </c>
      <c r="I21" s="95">
        <f t="shared" si="6"/>
        <v>88</v>
      </c>
      <c r="J21" s="95">
        <f t="shared" si="6"/>
        <v>70</v>
      </c>
      <c r="K21" s="95">
        <f t="shared" si="6"/>
        <v>89</v>
      </c>
      <c r="L21" s="95">
        <f t="shared" si="6"/>
        <v>106</v>
      </c>
      <c r="M21" s="95">
        <f>M23+M26</f>
        <v>100</v>
      </c>
      <c r="N21" s="95">
        <f>N23+N26</f>
        <v>95</v>
      </c>
      <c r="O21" s="95">
        <f>O23+O26</f>
        <v>115</v>
      </c>
      <c r="P21" s="95">
        <f>P23+P26</f>
        <v>138</v>
      </c>
      <c r="Q21" s="95">
        <f>Q23+Q26</f>
        <v>132</v>
      </c>
      <c r="R21" s="82"/>
      <c r="S21" s="82"/>
      <c r="T21" s="95">
        <f>T23+T26</f>
        <v>383.2</v>
      </c>
      <c r="U21" s="95">
        <v>344</v>
      </c>
      <c r="V21" s="95">
        <f t="shared" ref="V21:AC21" si="7">V23+V26</f>
        <v>78</v>
      </c>
      <c r="W21" s="95">
        <f t="shared" si="7"/>
        <v>166</v>
      </c>
      <c r="X21" s="95">
        <f t="shared" si="7"/>
        <v>236</v>
      </c>
      <c r="Y21" s="95">
        <f t="shared" si="7"/>
        <v>325</v>
      </c>
      <c r="Z21" s="95">
        <f t="shared" si="7"/>
        <v>106</v>
      </c>
      <c r="AA21" s="95">
        <f t="shared" si="7"/>
        <v>206</v>
      </c>
      <c r="AB21" s="95">
        <f t="shared" si="7"/>
        <v>301</v>
      </c>
      <c r="AC21" s="95">
        <f t="shared" si="7"/>
        <v>416</v>
      </c>
      <c r="AD21" s="95">
        <f>SUM($P21:P21)</f>
        <v>138</v>
      </c>
      <c r="AE21" s="95">
        <f>SUM($P21:Q21)</f>
        <v>270</v>
      </c>
    </row>
    <row r="22" spans="1:31" s="83" customFormat="1" ht="5.0999999999999996" customHeight="1" outlineLevel="2" x14ac:dyDescent="0.25">
      <c r="H22" s="86"/>
      <c r="I22" s="86"/>
      <c r="J22" s="86"/>
      <c r="K22" s="86"/>
      <c r="L22" s="86"/>
      <c r="M22" s="86"/>
      <c r="N22" s="86"/>
      <c r="O22" s="86"/>
      <c r="P22" s="86"/>
      <c r="Q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</row>
    <row r="23" spans="1:31" outlineLevel="2" x14ac:dyDescent="0.25">
      <c r="B23" s="83"/>
      <c r="C23" s="83"/>
      <c r="D23" s="83" t="s">
        <v>222</v>
      </c>
      <c r="E23" s="86" t="s">
        <v>309</v>
      </c>
      <c r="F23" s="83"/>
      <c r="G23" s="83"/>
      <c r="H23" s="86">
        <v>78</v>
      </c>
      <c r="I23" s="86">
        <v>87</v>
      </c>
      <c r="J23" s="86">
        <v>70</v>
      </c>
      <c r="K23" s="86">
        <v>89</v>
      </c>
      <c r="L23" s="86">
        <v>106</v>
      </c>
      <c r="M23" s="86">
        <v>100</v>
      </c>
      <c r="N23" s="86">
        <v>94</v>
      </c>
      <c r="O23" s="86">
        <v>115</v>
      </c>
      <c r="P23" s="86">
        <v>138</v>
      </c>
      <c r="Q23" s="86">
        <v>132</v>
      </c>
      <c r="R23" s="83"/>
      <c r="S23" s="83"/>
      <c r="T23" s="86">
        <v>381.7</v>
      </c>
      <c r="U23" s="86">
        <v>343</v>
      </c>
      <c r="V23" s="86">
        <f>SUM($H23:H23)</f>
        <v>78</v>
      </c>
      <c r="W23" s="86">
        <f>SUM($H23:I23)</f>
        <v>165</v>
      </c>
      <c r="X23" s="86">
        <f>SUM($H23:J23)</f>
        <v>235</v>
      </c>
      <c r="Y23" s="86">
        <f>SUM($H23:K23)</f>
        <v>324</v>
      </c>
      <c r="Z23" s="86">
        <f>SUM($L23:L23)</f>
        <v>106</v>
      </c>
      <c r="AA23" s="86">
        <f>SUM($L23:M23)</f>
        <v>206</v>
      </c>
      <c r="AB23" s="86">
        <f>SUM($L23:N23)</f>
        <v>300</v>
      </c>
      <c r="AC23" s="86">
        <f>SUM($L23:O23)</f>
        <v>415</v>
      </c>
      <c r="AD23" s="86">
        <f>SUM($P23:P23)</f>
        <v>138</v>
      </c>
      <c r="AE23" s="86">
        <f>SUM($P23:Q23)</f>
        <v>270</v>
      </c>
    </row>
    <row r="24" spans="1:31" s="65" customFormat="1" ht="12" customHeight="1" outlineLevel="3" x14ac:dyDescent="0.25">
      <c r="A24" s="84"/>
      <c r="B24" s="84"/>
      <c r="C24" s="84"/>
      <c r="D24" s="87" t="s">
        <v>267</v>
      </c>
      <c r="E24" s="86" t="s">
        <v>309</v>
      </c>
      <c r="F24" s="84"/>
      <c r="G24" s="84"/>
      <c r="H24" s="88">
        <v>62.683587252509945</v>
      </c>
      <c r="I24" s="88">
        <v>72.199784379417821</v>
      </c>
      <c r="J24" s="88">
        <v>56.951266979809027</v>
      </c>
      <c r="K24" s="88">
        <v>73.202710496647057</v>
      </c>
      <c r="L24" s="88">
        <v>86.103723153536706</v>
      </c>
      <c r="M24" s="88">
        <v>94.477724861412824</v>
      </c>
      <c r="N24" s="88">
        <v>88.994000467734622</v>
      </c>
      <c r="O24" s="88">
        <v>105.86894858315887</v>
      </c>
      <c r="P24" s="88">
        <v>111.14871949426531</v>
      </c>
      <c r="Q24" s="88">
        <v>125.27844117870004</v>
      </c>
      <c r="R24" s="84"/>
      <c r="S24" s="84"/>
      <c r="T24" s="88">
        <v>319.72536288435776</v>
      </c>
      <c r="U24" s="88">
        <v>271.54459322867791</v>
      </c>
      <c r="V24" s="88">
        <f>SUM($H24:H24)</f>
        <v>62.683587252509945</v>
      </c>
      <c r="W24" s="88">
        <f>SUM($H24:I24)</f>
        <v>134.88337163192776</v>
      </c>
      <c r="X24" s="88">
        <f>SUM($H24:J24)</f>
        <v>191.83463861173678</v>
      </c>
      <c r="Y24" s="88">
        <f>SUM($H24:K24)</f>
        <v>265.03734910838386</v>
      </c>
      <c r="Z24" s="88">
        <f>SUM($L24:L24)</f>
        <v>86.103723153536706</v>
      </c>
      <c r="AA24" s="88">
        <f>SUM($L24:M24)</f>
        <v>180.58144801494953</v>
      </c>
      <c r="AB24" s="88">
        <f>SUM($L24:N24)</f>
        <v>269.57544848268412</v>
      </c>
      <c r="AC24" s="88">
        <f>SUM($L24:O24)</f>
        <v>375.44439706584296</v>
      </c>
      <c r="AD24" s="88">
        <f>SUM($P24:P24)</f>
        <v>111.14871949426531</v>
      </c>
      <c r="AE24" s="88">
        <f>SUM($P24:Q24)</f>
        <v>236.42716067296533</v>
      </c>
    </row>
    <row r="25" spans="1:31" s="65" customFormat="1" ht="12" customHeight="1" outlineLevel="3" x14ac:dyDescent="0.25">
      <c r="A25" s="84"/>
      <c r="B25" s="84"/>
      <c r="C25" s="84"/>
      <c r="D25" s="87" t="s">
        <v>223</v>
      </c>
      <c r="E25" s="86" t="s">
        <v>309</v>
      </c>
      <c r="F25" s="84"/>
      <c r="G25" s="84"/>
      <c r="H25" s="88">
        <f t="shared" ref="H25:K25" si="8">(H23-H24)</f>
        <v>15.316412747490055</v>
      </c>
      <c r="I25" s="88">
        <f t="shared" si="8"/>
        <v>14.800215620582179</v>
      </c>
      <c r="J25" s="88">
        <f t="shared" si="8"/>
        <v>13.048733020190973</v>
      </c>
      <c r="K25" s="88">
        <f t="shared" si="8"/>
        <v>15.797289503352943</v>
      </c>
      <c r="L25" s="88">
        <f t="shared" ref="L25:Q25" si="9">(L23-L24)</f>
        <v>19.896276846463294</v>
      </c>
      <c r="M25" s="88">
        <f t="shared" si="9"/>
        <v>5.522275138587176</v>
      </c>
      <c r="N25" s="88">
        <f t="shared" si="9"/>
        <v>5.0059995322653776</v>
      </c>
      <c r="O25" s="88">
        <f t="shared" si="9"/>
        <v>9.1310514168411316</v>
      </c>
      <c r="P25" s="88">
        <f t="shared" si="9"/>
        <v>26.851280505734692</v>
      </c>
      <c r="Q25" s="88">
        <f t="shared" si="9"/>
        <v>6.7215588212999648</v>
      </c>
      <c r="R25" s="84"/>
      <c r="S25" s="84"/>
      <c r="T25" s="88">
        <f>T23-T24</f>
        <v>61.974637115642224</v>
      </c>
      <c r="U25" s="88">
        <v>71.45540677132206</v>
      </c>
      <c r="V25" s="88">
        <f>SUM($H25:H25)</f>
        <v>15.316412747490055</v>
      </c>
      <c r="W25" s="88">
        <f>SUM($H25:I25)</f>
        <v>30.116628368072234</v>
      </c>
      <c r="X25" s="88">
        <f>SUM($H25:J25)</f>
        <v>43.165361388263207</v>
      </c>
      <c r="Y25" s="88">
        <f>SUM($H25:K25)</f>
        <v>58.96265089161615</v>
      </c>
      <c r="Z25" s="88">
        <f>SUM($L25:L25)</f>
        <v>19.896276846463294</v>
      </c>
      <c r="AA25" s="88">
        <f>SUM($L25:M25)</f>
        <v>25.41855198505047</v>
      </c>
      <c r="AB25" s="88">
        <f>SUM($L25:N25)</f>
        <v>30.424551517315848</v>
      </c>
      <c r="AC25" s="88">
        <f>SUM($L25:O25)</f>
        <v>39.55560293415698</v>
      </c>
      <c r="AD25" s="88">
        <f>SUM($P25:P25)</f>
        <v>26.851280505734692</v>
      </c>
      <c r="AE25" s="88">
        <f>SUM($P25:Q25)</f>
        <v>33.572839327034657</v>
      </c>
    </row>
    <row r="26" spans="1:31" s="65" customFormat="1" ht="12" customHeight="1" outlineLevel="2" x14ac:dyDescent="0.25">
      <c r="A26" s="84"/>
      <c r="B26" s="84"/>
      <c r="C26" s="84"/>
      <c r="D26" s="83" t="s">
        <v>224</v>
      </c>
      <c r="E26" s="92" t="s">
        <v>309</v>
      </c>
      <c r="F26" s="84"/>
      <c r="G26" s="84"/>
      <c r="H26" s="105">
        <v>0</v>
      </c>
      <c r="I26" s="105">
        <v>1</v>
      </c>
      <c r="J26" s="105">
        <v>0</v>
      </c>
      <c r="K26" s="105">
        <v>0</v>
      </c>
      <c r="L26" s="105">
        <v>0</v>
      </c>
      <c r="M26" s="105">
        <v>0</v>
      </c>
      <c r="N26" s="105">
        <v>1</v>
      </c>
      <c r="O26" s="105">
        <v>0</v>
      </c>
      <c r="P26" s="105">
        <v>0</v>
      </c>
      <c r="Q26" s="105">
        <v>0</v>
      </c>
      <c r="R26" s="84"/>
      <c r="S26" s="84"/>
      <c r="T26" s="86">
        <v>1.5</v>
      </c>
      <c r="U26" s="88">
        <v>1</v>
      </c>
      <c r="V26" s="88">
        <f>SUM($H26:H26)</f>
        <v>0</v>
      </c>
      <c r="W26" s="88">
        <f>SUM($H26:I26)</f>
        <v>1</v>
      </c>
      <c r="X26" s="88">
        <f>SUM($H26:J26)</f>
        <v>1</v>
      </c>
      <c r="Y26" s="88">
        <f>SUM($H26:K26)</f>
        <v>1</v>
      </c>
      <c r="Z26" s="88">
        <f>SUM($L26:L26)</f>
        <v>0</v>
      </c>
      <c r="AA26" s="88">
        <f>SUM($L26:M26)</f>
        <v>0</v>
      </c>
      <c r="AB26" s="88">
        <f>SUM($L26:N26)</f>
        <v>1</v>
      </c>
      <c r="AC26" s="88">
        <f>SUM($L26:O26)</f>
        <v>1</v>
      </c>
      <c r="AD26" s="88">
        <f>SUM($P26:P26)</f>
        <v>0</v>
      </c>
      <c r="AE26" s="88">
        <f>SUM($P26:Q26)</f>
        <v>0</v>
      </c>
    </row>
    <row r="27" spans="1:31" s="83" customFormat="1" ht="5.0999999999999996" customHeight="1" outlineLevel="1" x14ac:dyDescent="0.25">
      <c r="H27" s="86"/>
      <c r="I27" s="86"/>
      <c r="J27" s="86"/>
      <c r="K27" s="86"/>
      <c r="L27" s="86"/>
      <c r="M27" s="86"/>
      <c r="N27" s="86"/>
      <c r="O27" s="86"/>
      <c r="P27" s="86"/>
      <c r="Q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1" s="83" customFormat="1" outlineLevel="1" x14ac:dyDescent="0.25">
      <c r="B28" s="63"/>
      <c r="C28" s="81" t="s">
        <v>225</v>
      </c>
      <c r="D28" s="82"/>
      <c r="E28" s="95" t="s">
        <v>309</v>
      </c>
      <c r="F28" s="82"/>
      <c r="G28" s="82"/>
      <c r="H28" s="95">
        <v>68</v>
      </c>
      <c r="I28" s="95">
        <v>78</v>
      </c>
      <c r="J28" s="95">
        <v>63</v>
      </c>
      <c r="K28" s="95">
        <v>83</v>
      </c>
      <c r="L28" s="95">
        <v>91</v>
      </c>
      <c r="M28" s="95">
        <v>90</v>
      </c>
      <c r="N28" s="95">
        <v>83</v>
      </c>
      <c r="O28" s="95">
        <v>108</v>
      </c>
      <c r="P28" s="95">
        <v>130</v>
      </c>
      <c r="Q28" s="95">
        <v>123</v>
      </c>
      <c r="R28" s="81"/>
      <c r="S28" s="81"/>
      <c r="T28" s="95">
        <v>371.4</v>
      </c>
      <c r="U28" s="95">
        <v>321</v>
      </c>
      <c r="V28" s="95">
        <f>SUM($H28:H28)</f>
        <v>68</v>
      </c>
      <c r="W28" s="95">
        <f>SUM($H28:I28)</f>
        <v>146</v>
      </c>
      <c r="X28" s="95">
        <f>SUM($H28:J28)</f>
        <v>209</v>
      </c>
      <c r="Y28" s="95">
        <f>SUM($H28:K28)</f>
        <v>292</v>
      </c>
      <c r="Z28" s="95">
        <f>SUM($L28:L28)</f>
        <v>91</v>
      </c>
      <c r="AA28" s="95">
        <f>SUM($L28:M28)</f>
        <v>181</v>
      </c>
      <c r="AB28" s="95">
        <f>SUM($L28:N28)</f>
        <v>264</v>
      </c>
      <c r="AC28" s="95">
        <f>SUM($L28:O28)</f>
        <v>372</v>
      </c>
      <c r="AD28" s="95">
        <f>SUM($P28:P28)</f>
        <v>130</v>
      </c>
      <c r="AE28" s="95">
        <f>SUM($P28:Q28)</f>
        <v>253</v>
      </c>
    </row>
    <row r="29" spans="1:31" s="83" customFormat="1" ht="5.0999999999999996" customHeight="1" outlineLevel="2" x14ac:dyDescent="0.25">
      <c r="G29" s="86"/>
    </row>
    <row r="30" spans="1:31" s="83" customFormat="1" outlineLevel="2" x14ac:dyDescent="0.25">
      <c r="D30" s="90" t="s">
        <v>226</v>
      </c>
      <c r="E30" s="86" t="s">
        <v>309</v>
      </c>
      <c r="G30" s="86">
        <v>0</v>
      </c>
      <c r="H30" s="86">
        <v>0</v>
      </c>
      <c r="I30" s="86">
        <f>Y30-K30-J30-H30</f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T30" s="86" t="s">
        <v>183</v>
      </c>
      <c r="U30" s="86">
        <v>0</v>
      </c>
      <c r="V30" s="86">
        <f>SUM(H30:$H30)</f>
        <v>0</v>
      </c>
      <c r="W30" s="86">
        <f>SUM($H30:I30)</f>
        <v>0</v>
      </c>
      <c r="X30" s="86">
        <f>SUM($H30:J30)</f>
        <v>0</v>
      </c>
      <c r="Y30" s="86">
        <v>0</v>
      </c>
      <c r="Z30" s="86">
        <f>SUM($L30:L30)</f>
        <v>0</v>
      </c>
      <c r="AA30" s="86">
        <f>SUM($L30:M30)</f>
        <v>0</v>
      </c>
      <c r="AB30" s="86">
        <f>SUM($L30:N30)</f>
        <v>0</v>
      </c>
      <c r="AC30" s="86">
        <f>SUM($L30:O30)</f>
        <v>0</v>
      </c>
      <c r="AD30" s="86">
        <f>SUM($P30:P30)</f>
        <v>0</v>
      </c>
      <c r="AE30" s="86">
        <f>SUM($P30:Q30)</f>
        <v>0</v>
      </c>
    </row>
    <row r="31" spans="1:31" s="83" customFormat="1" outlineLevel="2" x14ac:dyDescent="0.25">
      <c r="D31" s="90" t="s">
        <v>227</v>
      </c>
      <c r="E31" s="86" t="s">
        <v>309</v>
      </c>
      <c r="G31" s="86">
        <v>0</v>
      </c>
      <c r="H31" s="86">
        <v>0</v>
      </c>
      <c r="I31" s="86">
        <f t="shared" ref="I31:I40" si="10">Y31-K31-J31-H31</f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T31" s="86" t="s">
        <v>183</v>
      </c>
      <c r="U31" s="86">
        <v>0</v>
      </c>
      <c r="V31" s="86">
        <f>SUM(H31:$H31)</f>
        <v>0</v>
      </c>
      <c r="W31" s="86">
        <f>SUM($H31:I31)</f>
        <v>0</v>
      </c>
      <c r="X31" s="86">
        <f>SUM($H31:J31)</f>
        <v>0</v>
      </c>
      <c r="Y31" s="86">
        <v>0</v>
      </c>
      <c r="Z31" s="86">
        <f>SUM($L31:L31)</f>
        <v>0</v>
      </c>
      <c r="AA31" s="86">
        <f>SUM($L31:M31)</f>
        <v>0</v>
      </c>
      <c r="AB31" s="86">
        <f>SUM($L31:N31)</f>
        <v>0</v>
      </c>
      <c r="AC31" s="86">
        <f>SUM($L31:O31)</f>
        <v>0</v>
      </c>
      <c r="AD31" s="86">
        <f>SUM($P31:P31)</f>
        <v>0</v>
      </c>
      <c r="AE31" s="86">
        <f>SUM($P31:Q31)</f>
        <v>0</v>
      </c>
    </row>
    <row r="32" spans="1:31" s="83" customFormat="1" outlineLevel="2" x14ac:dyDescent="0.25">
      <c r="D32" s="90" t="s">
        <v>228</v>
      </c>
      <c r="E32" s="86" t="s">
        <v>309</v>
      </c>
      <c r="G32" s="86">
        <v>0</v>
      </c>
      <c r="H32" s="86">
        <v>0</v>
      </c>
      <c r="I32" s="86">
        <f t="shared" si="10"/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T32" s="86" t="s">
        <v>183</v>
      </c>
      <c r="U32" s="86">
        <v>0</v>
      </c>
      <c r="V32" s="86">
        <f>SUM(H32:$H32)</f>
        <v>0</v>
      </c>
      <c r="W32" s="86">
        <f>SUM($H32:I32)</f>
        <v>0</v>
      </c>
      <c r="X32" s="86">
        <f>SUM($H32:J32)</f>
        <v>0</v>
      </c>
      <c r="Y32" s="86">
        <v>0</v>
      </c>
      <c r="Z32" s="86">
        <f>SUM($L32:L32)</f>
        <v>0</v>
      </c>
      <c r="AA32" s="86">
        <f>SUM($L32:M32)</f>
        <v>0</v>
      </c>
      <c r="AB32" s="86">
        <f>SUM($L32:N32)</f>
        <v>0</v>
      </c>
      <c r="AC32" s="86">
        <f>SUM($L32:O32)</f>
        <v>0</v>
      </c>
      <c r="AD32" s="86">
        <f>SUM($P32:P32)</f>
        <v>0</v>
      </c>
      <c r="AE32" s="86">
        <f>SUM($P32:Q32)</f>
        <v>0</v>
      </c>
    </row>
    <row r="33" spans="2:31" s="83" customFormat="1" outlineLevel="2" x14ac:dyDescent="0.25">
      <c r="D33" s="90" t="s">
        <v>229</v>
      </c>
      <c r="E33" s="86" t="s">
        <v>309</v>
      </c>
      <c r="G33" s="86">
        <v>0</v>
      </c>
      <c r="H33" s="86">
        <v>0</v>
      </c>
      <c r="I33" s="86">
        <f t="shared" si="10"/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T33" s="86" t="s">
        <v>183</v>
      </c>
      <c r="U33" s="86">
        <v>0</v>
      </c>
      <c r="V33" s="86">
        <f>SUM(H33:$H33)</f>
        <v>0</v>
      </c>
      <c r="W33" s="86">
        <f>SUM($H33:I33)</f>
        <v>0</v>
      </c>
      <c r="X33" s="86">
        <f>SUM($H33:J33)</f>
        <v>0</v>
      </c>
      <c r="Y33" s="86">
        <v>0</v>
      </c>
      <c r="Z33" s="86">
        <f>SUM($L33:L33)</f>
        <v>0</v>
      </c>
      <c r="AA33" s="86">
        <f>SUM($L33:M33)</f>
        <v>0</v>
      </c>
      <c r="AB33" s="86">
        <f>SUM($L33:N33)</f>
        <v>0</v>
      </c>
      <c r="AC33" s="86">
        <f>SUM($L33:O33)</f>
        <v>0</v>
      </c>
      <c r="AD33" s="86">
        <f>SUM($P33:P33)</f>
        <v>0</v>
      </c>
      <c r="AE33" s="86">
        <f>SUM($P33:Q33)</f>
        <v>0</v>
      </c>
    </row>
    <row r="34" spans="2:31" s="83" customFormat="1" outlineLevel="2" x14ac:dyDescent="0.25">
      <c r="D34" s="90" t="s">
        <v>230</v>
      </c>
      <c r="E34" s="86" t="s">
        <v>309</v>
      </c>
      <c r="G34" s="86">
        <v>0</v>
      </c>
      <c r="H34" s="86">
        <v>41.270140633800004</v>
      </c>
      <c r="I34" s="86">
        <f t="shared" si="10"/>
        <v>47.198034819500016</v>
      </c>
      <c r="J34" s="86">
        <v>45.631915651099987</v>
      </c>
      <c r="K34" s="86">
        <v>56.309815964800016</v>
      </c>
      <c r="L34" s="86">
        <v>60.720118934300004</v>
      </c>
      <c r="M34" s="86">
        <v>71.786178178800014</v>
      </c>
      <c r="N34" s="86">
        <v>59.610595309800004</v>
      </c>
      <c r="O34" s="86">
        <v>88.687809465499996</v>
      </c>
      <c r="P34" s="86">
        <v>92.4841220311</v>
      </c>
      <c r="Q34" s="86">
        <v>98.095912272199982</v>
      </c>
      <c r="T34" s="86" t="s">
        <v>183</v>
      </c>
      <c r="U34" s="86">
        <v>200.28959203741968</v>
      </c>
      <c r="V34" s="86">
        <f>SUM(H34:$H34)</f>
        <v>41.270140633800004</v>
      </c>
      <c r="W34" s="86">
        <f>SUM($H34:I34)</f>
        <v>88.46817545330002</v>
      </c>
      <c r="X34" s="86">
        <f>SUM($H34:J34)</f>
        <v>134.10009110440001</v>
      </c>
      <c r="Y34" s="86">
        <v>190.40990706920002</v>
      </c>
      <c r="Z34" s="86">
        <f>SUM($L34:L34)</f>
        <v>60.720118934300004</v>
      </c>
      <c r="AA34" s="86">
        <f>SUM($L34:M34)</f>
        <v>132.5062971131</v>
      </c>
      <c r="AB34" s="86">
        <f>SUM($L34:N34)</f>
        <v>192.11689242290001</v>
      </c>
      <c r="AC34" s="86">
        <f>SUM($L34:O34)</f>
        <v>280.80470188840002</v>
      </c>
      <c r="AD34" s="86">
        <f>SUM($P34:P34)</f>
        <v>92.4841220311</v>
      </c>
      <c r="AE34" s="86">
        <f>SUM($P34:Q34)</f>
        <v>190.58003430329998</v>
      </c>
    </row>
    <row r="35" spans="2:31" s="83" customFormat="1" outlineLevel="2" x14ac:dyDescent="0.25">
      <c r="D35" s="90" t="s">
        <v>231</v>
      </c>
      <c r="E35" s="86" t="s">
        <v>309</v>
      </c>
      <c r="G35" s="86">
        <v>0</v>
      </c>
      <c r="H35" s="86">
        <v>1.1033325253999999</v>
      </c>
      <c r="I35" s="86">
        <f t="shared" si="10"/>
        <v>1.0488765926000001</v>
      </c>
      <c r="J35" s="86">
        <v>0.92758649009999994</v>
      </c>
      <c r="K35" s="86">
        <v>0.78175999309999999</v>
      </c>
      <c r="L35" s="86">
        <v>0.90735405690000004</v>
      </c>
      <c r="M35" s="86">
        <v>0.92197202659999999</v>
      </c>
      <c r="N35" s="86">
        <v>0.72209923050000002</v>
      </c>
      <c r="O35" s="86">
        <v>0.64896235979999983</v>
      </c>
      <c r="P35" s="86">
        <v>0.98449503510000003</v>
      </c>
      <c r="Q35" s="86">
        <v>0.98566027080000007</v>
      </c>
      <c r="T35" s="86" t="s">
        <v>183</v>
      </c>
      <c r="U35" s="86">
        <v>3.8253953090470634</v>
      </c>
      <c r="V35" s="86">
        <f>SUM(H35:$H35)</f>
        <v>1.1033325253999999</v>
      </c>
      <c r="W35" s="86">
        <f>SUM($H35:I35)</f>
        <v>2.152209118</v>
      </c>
      <c r="X35" s="86">
        <f>SUM($H35:J35)</f>
        <v>3.0797956081</v>
      </c>
      <c r="Y35" s="86">
        <v>3.8615556012000001</v>
      </c>
      <c r="Z35" s="86">
        <f>SUM($L35:L35)</f>
        <v>0.90735405690000004</v>
      </c>
      <c r="AA35" s="86">
        <f>SUM($L35:M35)</f>
        <v>1.8293260835</v>
      </c>
      <c r="AB35" s="86">
        <f>SUM($L35:N35)</f>
        <v>2.5514253140000003</v>
      </c>
      <c r="AC35" s="86">
        <f>SUM($L35:O35)</f>
        <v>3.2003876737999999</v>
      </c>
      <c r="AD35" s="86">
        <f>SUM($P35:P35)</f>
        <v>0.98449503510000003</v>
      </c>
      <c r="AE35" s="86">
        <f>SUM($P35:Q35)</f>
        <v>1.9701553059000001</v>
      </c>
    </row>
    <row r="36" spans="2:31" s="83" customFormat="1" outlineLevel="2" x14ac:dyDescent="0.25">
      <c r="D36" s="90" t="s">
        <v>232</v>
      </c>
      <c r="E36" s="86" t="s">
        <v>309</v>
      </c>
      <c r="G36" s="86">
        <v>0</v>
      </c>
      <c r="H36" s="86">
        <v>3.0468659754999998</v>
      </c>
      <c r="I36" s="86">
        <f t="shared" si="10"/>
        <v>2.4314625457000001</v>
      </c>
      <c r="J36" s="86">
        <v>1.8719605350999999</v>
      </c>
      <c r="K36" s="86">
        <v>2.9916797605999998</v>
      </c>
      <c r="L36" s="86">
        <v>2.3001960521</v>
      </c>
      <c r="M36" s="86">
        <v>2.3048785551000002</v>
      </c>
      <c r="N36" s="86">
        <v>2.0678628632999998</v>
      </c>
      <c r="O36" s="86">
        <v>2.7289378098999997</v>
      </c>
      <c r="P36" s="86">
        <v>2.9349750545000002</v>
      </c>
      <c r="Q36" s="86">
        <v>2.9108985380000001</v>
      </c>
      <c r="T36" s="86" t="s">
        <v>183</v>
      </c>
      <c r="U36" s="86">
        <v>12.162483891740866</v>
      </c>
      <c r="V36" s="86">
        <f>SUM(H36:$H36)</f>
        <v>3.0468659754999998</v>
      </c>
      <c r="W36" s="86">
        <f>SUM($H36:I36)</f>
        <v>5.4783285211999999</v>
      </c>
      <c r="X36" s="86">
        <f>SUM($H36:J36)</f>
        <v>7.3502890562999994</v>
      </c>
      <c r="Y36" s="86">
        <v>10.3419688169</v>
      </c>
      <c r="Z36" s="86">
        <f>SUM($L36:L36)</f>
        <v>2.3001960521</v>
      </c>
      <c r="AA36" s="86">
        <f>SUM($L36:M36)</f>
        <v>4.6050746072000006</v>
      </c>
      <c r="AB36" s="86">
        <f>SUM($L36:N36)</f>
        <v>6.6729374705000009</v>
      </c>
      <c r="AC36" s="86">
        <f>SUM($L36:O36)</f>
        <v>9.4018752804000005</v>
      </c>
      <c r="AD36" s="86">
        <f>SUM($P36:P36)</f>
        <v>2.9349750545000002</v>
      </c>
      <c r="AE36" s="86">
        <f>SUM($P36:Q36)</f>
        <v>5.8458735925000003</v>
      </c>
    </row>
    <row r="37" spans="2:31" s="83" customFormat="1" outlineLevel="2" x14ac:dyDescent="0.25">
      <c r="D37" s="90" t="s">
        <v>233</v>
      </c>
      <c r="E37" s="86" t="s">
        <v>309</v>
      </c>
      <c r="G37" s="86">
        <v>0</v>
      </c>
      <c r="H37" s="86">
        <v>8.8215307800000003E-2</v>
      </c>
      <c r="I37" s="86">
        <f t="shared" si="10"/>
        <v>0.13193485390000001</v>
      </c>
      <c r="J37" s="86">
        <v>0.10504430809999997</v>
      </c>
      <c r="K37" s="86">
        <v>0.11397458370000003</v>
      </c>
      <c r="L37" s="86">
        <v>0.12824045140000001</v>
      </c>
      <c r="M37" s="86">
        <v>9.2030324100000005E-2</v>
      </c>
      <c r="N37" s="86">
        <v>2.2889789199999996E-2</v>
      </c>
      <c r="O37" s="86">
        <v>4.0806600899999976E-2</v>
      </c>
      <c r="P37" s="86">
        <v>0.10002894919999999</v>
      </c>
      <c r="Q37" s="86">
        <v>0.10590006049999999</v>
      </c>
      <c r="T37" s="86" t="s">
        <v>183</v>
      </c>
      <c r="U37" s="86">
        <v>1.17279593385224</v>
      </c>
      <c r="V37" s="86">
        <f>SUM(H37:$H37)</f>
        <v>8.8215307800000003E-2</v>
      </c>
      <c r="W37" s="86">
        <f>SUM($H37:I37)</f>
        <v>0.22015016170000001</v>
      </c>
      <c r="X37" s="86">
        <f>SUM($H37:J37)</f>
        <v>0.3251944698</v>
      </c>
      <c r="Y37" s="86">
        <v>0.43916905350000002</v>
      </c>
      <c r="Z37" s="86">
        <f>SUM($L37:L37)</f>
        <v>0.12824045140000001</v>
      </c>
      <c r="AA37" s="86">
        <f>SUM($L37:M37)</f>
        <v>0.22027077550000002</v>
      </c>
      <c r="AB37" s="86">
        <f>SUM($L37:N37)</f>
        <v>0.24316056470000003</v>
      </c>
      <c r="AC37" s="86">
        <f>SUM($L37:O37)</f>
        <v>0.28396716560000002</v>
      </c>
      <c r="AD37" s="86">
        <f>SUM($P37:P37)</f>
        <v>0.10002894919999999</v>
      </c>
      <c r="AE37" s="86">
        <f>SUM($P37:Q37)</f>
        <v>0.2059290097</v>
      </c>
    </row>
    <row r="38" spans="2:31" s="83" customFormat="1" outlineLevel="2" x14ac:dyDescent="0.25">
      <c r="D38" s="90" t="s">
        <v>234</v>
      </c>
      <c r="E38" s="86" t="s">
        <v>309</v>
      </c>
      <c r="G38" s="86">
        <v>0</v>
      </c>
      <c r="H38" s="86">
        <v>5.5861340028000006</v>
      </c>
      <c r="I38" s="86">
        <f t="shared" si="10"/>
        <v>5.5688896206999994</v>
      </c>
      <c r="J38" s="86">
        <v>4.3241221960000003</v>
      </c>
      <c r="K38" s="86">
        <v>9.9746209466000018</v>
      </c>
      <c r="L38" s="86">
        <v>5.7990410242000001</v>
      </c>
      <c r="M38" s="86">
        <v>5.9318561319000001</v>
      </c>
      <c r="N38" s="86">
        <v>5.0543331909000004</v>
      </c>
      <c r="O38" s="86">
        <v>6.2761674193000001</v>
      </c>
      <c r="P38" s="86">
        <v>6.9007721073999999</v>
      </c>
      <c r="Q38" s="86">
        <v>7.1423312664000003</v>
      </c>
      <c r="T38" s="86" t="s">
        <v>183</v>
      </c>
      <c r="U38" s="86">
        <v>17.813556896290418</v>
      </c>
      <c r="V38" s="86">
        <f>SUM(H38:$H38)</f>
        <v>5.5861340028000006</v>
      </c>
      <c r="W38" s="86">
        <f>SUM($H38:I38)</f>
        <v>11.1550236235</v>
      </c>
      <c r="X38" s="86">
        <f>SUM($H38:J38)</f>
        <v>15.479145819500001</v>
      </c>
      <c r="Y38" s="86">
        <v>25.453766766100003</v>
      </c>
      <c r="Z38" s="86">
        <f>SUM($L38:L38)</f>
        <v>5.7990410242000001</v>
      </c>
      <c r="AA38" s="86">
        <f>SUM($L38:M38)</f>
        <v>11.730897156099999</v>
      </c>
      <c r="AB38" s="86">
        <f>SUM($L38:N38)</f>
        <v>16.785230346999999</v>
      </c>
      <c r="AC38" s="86">
        <f>SUM($L38:O38)</f>
        <v>23.061397766299997</v>
      </c>
      <c r="AD38" s="86">
        <f>SUM($P38:P38)</f>
        <v>6.9007721073999999</v>
      </c>
      <c r="AE38" s="86">
        <f>SUM($P38:Q38)</f>
        <v>14.043103373800001</v>
      </c>
    </row>
    <row r="39" spans="2:31" s="83" customFormat="1" outlineLevel="2" x14ac:dyDescent="0.25">
      <c r="D39" s="90" t="s">
        <v>235</v>
      </c>
      <c r="E39" s="86" t="s">
        <v>309</v>
      </c>
      <c r="G39" s="86">
        <v>0</v>
      </c>
      <c r="H39" s="86">
        <v>16.4100061973</v>
      </c>
      <c r="I39" s="86">
        <f t="shared" si="10"/>
        <v>20.451658159799983</v>
      </c>
      <c r="J39" s="86">
        <v>8.8020702281999981</v>
      </c>
      <c r="K39" s="86">
        <v>12.051265522400003</v>
      </c>
      <c r="L39" s="86">
        <v>19.636814925899998</v>
      </c>
      <c r="M39" s="86">
        <v>8.1317300885999995</v>
      </c>
      <c r="N39" s="86">
        <v>14.985633803200001</v>
      </c>
      <c r="O39" s="86">
        <v>8.6286100049000112</v>
      </c>
      <c r="P39" s="86">
        <v>25.025096653400002</v>
      </c>
      <c r="Q39" s="86">
        <v>13.045804818399999</v>
      </c>
      <c r="T39" s="86" t="s">
        <v>183</v>
      </c>
      <c r="U39" s="86">
        <v>78.098714523634129</v>
      </c>
      <c r="V39" s="86">
        <f>SUM(H39:$H39)</f>
        <v>16.4100061973</v>
      </c>
      <c r="W39" s="86">
        <f>SUM($H39:I39)</f>
        <v>36.861664357099983</v>
      </c>
      <c r="X39" s="86">
        <f>SUM($H39:J39)</f>
        <v>45.663734585299977</v>
      </c>
      <c r="Y39" s="86">
        <v>57.715000107699979</v>
      </c>
      <c r="Z39" s="86">
        <f>SUM($L39:L39)</f>
        <v>19.636814925899998</v>
      </c>
      <c r="AA39" s="86">
        <f>SUM($L39:M39)</f>
        <v>27.768545014499999</v>
      </c>
      <c r="AB39" s="86">
        <f>SUM($L39:N39)</f>
        <v>42.754178817700002</v>
      </c>
      <c r="AC39" s="86">
        <f>SUM($L39:O39)</f>
        <v>51.382788822600013</v>
      </c>
      <c r="AD39" s="86">
        <f>SUM($P39:P39)</f>
        <v>25.025096653400002</v>
      </c>
      <c r="AE39" s="86">
        <f>SUM($P39:Q39)</f>
        <v>38.070901471799999</v>
      </c>
    </row>
    <row r="40" spans="2:31" s="83" customFormat="1" outlineLevel="2" x14ac:dyDescent="0.25">
      <c r="D40" s="90" t="s">
        <v>236</v>
      </c>
      <c r="E40" s="86" t="s">
        <v>309</v>
      </c>
      <c r="G40" s="86">
        <v>0</v>
      </c>
      <c r="H40" s="86">
        <v>0.87362254559999997</v>
      </c>
      <c r="I40" s="86">
        <f t="shared" si="10"/>
        <v>0.89528804449999999</v>
      </c>
      <c r="J40" s="86">
        <v>0.88503814240000001</v>
      </c>
      <c r="K40" s="86">
        <v>1.0246838529000002</v>
      </c>
      <c r="L40" s="86">
        <v>0.94752215340000001</v>
      </c>
      <c r="M40" s="86">
        <v>0.97339256470000013</v>
      </c>
      <c r="N40" s="86">
        <v>1.0372697289999999</v>
      </c>
      <c r="O40" s="86">
        <v>1.1016093125000002</v>
      </c>
      <c r="P40" s="86">
        <v>1.3457742359</v>
      </c>
      <c r="Q40" s="86">
        <v>1.3598046331</v>
      </c>
      <c r="T40" s="86" t="s">
        <v>183</v>
      </c>
      <c r="U40" s="86">
        <v>7.337461408015618</v>
      </c>
      <c r="V40" s="86">
        <f>SUM(H40:$H40)</f>
        <v>0.87362254559999997</v>
      </c>
      <c r="W40" s="86">
        <f>SUM($H40:I40)</f>
        <v>1.7689105901</v>
      </c>
      <c r="X40" s="86">
        <f>SUM($H40:J40)</f>
        <v>2.6539487325</v>
      </c>
      <c r="Y40" s="86">
        <v>3.6786325853999999</v>
      </c>
      <c r="Z40" s="86">
        <f>SUM($L40:L40)</f>
        <v>0.94752215340000001</v>
      </c>
      <c r="AA40" s="86">
        <f>SUM($L40:M40)</f>
        <v>1.9209147181000001</v>
      </c>
      <c r="AB40" s="86">
        <f>SUM($L40:N40)</f>
        <v>2.9581844470999998</v>
      </c>
      <c r="AC40" s="86">
        <f>SUM($L40:O40)</f>
        <v>4.0597937595999998</v>
      </c>
      <c r="AD40" s="86">
        <f>SUM($P40:P40)</f>
        <v>1.3457742359</v>
      </c>
      <c r="AE40" s="86">
        <f>SUM($P40:Q40)</f>
        <v>2.705578869</v>
      </c>
    </row>
    <row r="41" spans="2:31" s="83" customFormat="1" ht="5.0999999999999996" customHeight="1" outlineLevel="1" x14ac:dyDescent="0.25">
      <c r="H41" s="86"/>
      <c r="I41" s="86"/>
      <c r="J41" s="86"/>
      <c r="K41" s="86"/>
      <c r="L41" s="86"/>
      <c r="M41" s="86"/>
      <c r="N41" s="86"/>
      <c r="O41" s="86"/>
      <c r="P41" s="86"/>
      <c r="Q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</row>
    <row r="42" spans="2:31" s="83" customFormat="1" outlineLevel="1" x14ac:dyDescent="0.25">
      <c r="B42" s="63"/>
      <c r="C42" s="81" t="s">
        <v>237</v>
      </c>
      <c r="D42" s="82"/>
      <c r="E42" s="95" t="s">
        <v>309</v>
      </c>
      <c r="F42" s="82"/>
      <c r="G42" s="82"/>
      <c r="H42" s="95">
        <v>10</v>
      </c>
      <c r="I42" s="95">
        <v>10</v>
      </c>
      <c r="J42" s="95">
        <v>7</v>
      </c>
      <c r="K42" s="95">
        <v>6</v>
      </c>
      <c r="L42" s="95">
        <v>15</v>
      </c>
      <c r="M42" s="95">
        <v>10</v>
      </c>
      <c r="N42" s="95">
        <v>12</v>
      </c>
      <c r="O42" s="95">
        <v>7</v>
      </c>
      <c r="P42" s="95">
        <v>8</v>
      </c>
      <c r="Q42" s="95">
        <v>9</v>
      </c>
      <c r="R42" s="82"/>
      <c r="S42" s="82"/>
      <c r="T42" s="95">
        <v>11.8</v>
      </c>
      <c r="U42" s="95">
        <v>23</v>
      </c>
      <c r="V42" s="95">
        <f>SUM($H42:H42)</f>
        <v>10</v>
      </c>
      <c r="W42" s="95">
        <f>SUM($H42:I42)</f>
        <v>20</v>
      </c>
      <c r="X42" s="95">
        <f>SUM($H42:J42)</f>
        <v>27</v>
      </c>
      <c r="Y42" s="95">
        <f>SUM($H42:K42)</f>
        <v>33</v>
      </c>
      <c r="Z42" s="95">
        <f>SUM($L42:L42)</f>
        <v>15</v>
      </c>
      <c r="AA42" s="95">
        <f>SUM($L42:M42)</f>
        <v>25</v>
      </c>
      <c r="AB42" s="95">
        <f>SUM($L42:N42)</f>
        <v>37</v>
      </c>
      <c r="AC42" s="95">
        <f>SUM($L42:O42)</f>
        <v>44</v>
      </c>
      <c r="AD42" s="95">
        <f>SUM($P42:P42)</f>
        <v>8</v>
      </c>
      <c r="AE42" s="95">
        <f>SUM($P42:Q42)</f>
        <v>17</v>
      </c>
    </row>
    <row r="43" spans="2:31" s="83" customFormat="1" ht="5.0999999999999996" customHeight="1" outlineLevel="1" x14ac:dyDescent="0.25">
      <c r="H43" s="86"/>
      <c r="I43" s="86"/>
      <c r="J43" s="86"/>
      <c r="K43" s="86"/>
      <c r="L43" s="86"/>
      <c r="M43" s="86"/>
      <c r="N43" s="86"/>
      <c r="O43" s="86"/>
      <c r="P43" s="86"/>
      <c r="Q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</row>
    <row r="44" spans="2:31" s="83" customFormat="1" outlineLevel="1" x14ac:dyDescent="0.25">
      <c r="B44" s="63"/>
      <c r="C44" s="81" t="s">
        <v>238</v>
      </c>
      <c r="D44" s="82"/>
      <c r="E44" s="95" t="s">
        <v>309</v>
      </c>
      <c r="F44" s="82"/>
      <c r="G44" s="82"/>
      <c r="H44" s="95">
        <v>-1</v>
      </c>
      <c r="I44" s="95">
        <v>0</v>
      </c>
      <c r="J44" s="95">
        <v>-4</v>
      </c>
      <c r="K44" s="95">
        <v>-2</v>
      </c>
      <c r="L44" s="95">
        <v>4</v>
      </c>
      <c r="M44" s="95">
        <v>-3</v>
      </c>
      <c r="N44" s="95">
        <v>1</v>
      </c>
      <c r="O44" s="95">
        <v>-8</v>
      </c>
      <c r="P44" s="95">
        <v>-7</v>
      </c>
      <c r="Q44" s="95">
        <v>-8</v>
      </c>
      <c r="R44" s="81"/>
      <c r="S44" s="81"/>
      <c r="T44" s="95">
        <v>-24.2</v>
      </c>
      <c r="U44" s="95">
        <v>-11</v>
      </c>
      <c r="V44" s="95">
        <f>SUM($H44:H44)</f>
        <v>-1</v>
      </c>
      <c r="W44" s="95">
        <f>SUM($H44:I44)</f>
        <v>-1</v>
      </c>
      <c r="X44" s="95">
        <f>SUM($H44:J44)</f>
        <v>-5</v>
      </c>
      <c r="Y44" s="95">
        <f>SUM($H44:K44)</f>
        <v>-7</v>
      </c>
      <c r="Z44" s="95">
        <f>SUM($L44:L44)</f>
        <v>4</v>
      </c>
      <c r="AA44" s="95">
        <f>SUM($L44:M44)</f>
        <v>1</v>
      </c>
      <c r="AB44" s="95">
        <f>SUM($L44:N44)</f>
        <v>2</v>
      </c>
      <c r="AC44" s="95">
        <f>SUM($L44:O44)</f>
        <v>-6</v>
      </c>
      <c r="AD44" s="95">
        <f>SUM($P44:P44)</f>
        <v>-7</v>
      </c>
      <c r="AE44" s="95">
        <f>SUM($P44:Q44)</f>
        <v>-15</v>
      </c>
    </row>
    <row r="45" spans="2:31" s="83" customFormat="1" ht="5.0999999999999996" customHeight="1" outlineLevel="1" x14ac:dyDescent="0.25">
      <c r="H45" s="86"/>
      <c r="I45" s="86"/>
      <c r="J45" s="86"/>
      <c r="K45" s="86"/>
      <c r="L45" s="86"/>
      <c r="M45" s="86"/>
      <c r="N45" s="86"/>
      <c r="O45" s="86"/>
      <c r="P45" s="86"/>
      <c r="Q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</row>
    <row r="46" spans="2:31" s="83" customFormat="1" outlineLevel="1" x14ac:dyDescent="0.25">
      <c r="B46" s="63"/>
      <c r="C46" s="81" t="s">
        <v>27</v>
      </c>
      <c r="D46" s="82"/>
      <c r="E46" s="95" t="s">
        <v>309</v>
      </c>
      <c r="F46" s="82"/>
      <c r="G46" s="82"/>
      <c r="H46" s="95">
        <v>1</v>
      </c>
      <c r="I46" s="95">
        <v>2</v>
      </c>
      <c r="J46" s="95">
        <v>-2</v>
      </c>
      <c r="K46" s="95">
        <v>0</v>
      </c>
      <c r="L46" s="95">
        <v>6</v>
      </c>
      <c r="M46" s="95">
        <v>-1</v>
      </c>
      <c r="N46" s="95">
        <v>3</v>
      </c>
      <c r="O46" s="95">
        <v>-6</v>
      </c>
      <c r="P46" s="95">
        <v>-5</v>
      </c>
      <c r="Q46" s="95">
        <v>-5</v>
      </c>
      <c r="R46" s="81"/>
      <c r="S46" s="81"/>
      <c r="T46" s="95">
        <v>-10.6</v>
      </c>
      <c r="U46" s="95">
        <v>-1</v>
      </c>
      <c r="V46" s="95">
        <f>SUM($H46:H46)</f>
        <v>1</v>
      </c>
      <c r="W46" s="95">
        <f>SUM($H46:I46)</f>
        <v>3</v>
      </c>
      <c r="X46" s="95">
        <f>SUM($H46:J46)</f>
        <v>1</v>
      </c>
      <c r="Y46" s="95">
        <f>SUM($H46:K46)</f>
        <v>1</v>
      </c>
      <c r="Z46" s="95">
        <f>SUM($L46:L46)</f>
        <v>6</v>
      </c>
      <c r="AA46" s="95">
        <f>SUM($L46:M46)</f>
        <v>5</v>
      </c>
      <c r="AB46" s="95">
        <f>SUM($L46:N46)</f>
        <v>8</v>
      </c>
      <c r="AC46" s="95">
        <f>SUM($L46:O46)</f>
        <v>2</v>
      </c>
      <c r="AD46" s="95">
        <f>SUM($P46:P46)</f>
        <v>-5</v>
      </c>
      <c r="AE46" s="95">
        <f>SUM($P46:Q46)</f>
        <v>-10</v>
      </c>
    </row>
    <row r="47" spans="2:31" s="83" customFormat="1" ht="5.0999999999999996" customHeight="1" outlineLevel="1" x14ac:dyDescent="0.25">
      <c r="H47" s="86"/>
      <c r="I47" s="86"/>
      <c r="J47" s="86"/>
      <c r="K47" s="86"/>
      <c r="L47" s="86"/>
      <c r="M47" s="86"/>
      <c r="N47" s="86"/>
      <c r="O47" s="86"/>
      <c r="P47" s="86"/>
      <c r="Q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</row>
    <row r="48" spans="2:31" s="83" customFormat="1" outlineLevel="1" x14ac:dyDescent="0.25">
      <c r="B48" s="63"/>
      <c r="C48" s="81" t="s">
        <v>239</v>
      </c>
      <c r="D48" s="82"/>
      <c r="E48" s="95" t="s">
        <v>309</v>
      </c>
      <c r="F48" s="82"/>
      <c r="G48" s="82"/>
      <c r="H48" s="95">
        <v>-4</v>
      </c>
      <c r="I48" s="95">
        <v>-1</v>
      </c>
      <c r="J48" s="95">
        <v>-6</v>
      </c>
      <c r="K48" s="95">
        <v>1</v>
      </c>
      <c r="L48" s="95">
        <v>2</v>
      </c>
      <c r="M48" s="95">
        <v>-4</v>
      </c>
      <c r="N48" s="95">
        <v>-1</v>
      </c>
      <c r="O48" s="95">
        <v>-29</v>
      </c>
      <c r="P48" s="95">
        <v>-8</v>
      </c>
      <c r="Q48" s="95">
        <v>-8</v>
      </c>
      <c r="R48" s="81"/>
      <c r="S48" s="81"/>
      <c r="T48" s="95">
        <v>-70</v>
      </c>
      <c r="U48" s="95">
        <v>-14</v>
      </c>
      <c r="V48" s="95">
        <f>SUM($H48:H48)</f>
        <v>-4</v>
      </c>
      <c r="W48" s="95">
        <f>SUM($H48:I48)</f>
        <v>-5</v>
      </c>
      <c r="X48" s="95">
        <f>SUM($H48:J48)</f>
        <v>-11</v>
      </c>
      <c r="Y48" s="95">
        <f>SUM($H48:K48)</f>
        <v>-10</v>
      </c>
      <c r="Z48" s="95">
        <f>SUM($L48:L48)</f>
        <v>2</v>
      </c>
      <c r="AA48" s="95">
        <f>SUM($L48:M48)</f>
        <v>-2</v>
      </c>
      <c r="AB48" s="95">
        <f>SUM($L48:N48)</f>
        <v>-3</v>
      </c>
      <c r="AC48" s="95">
        <f>SUM($L48:O48)</f>
        <v>-32</v>
      </c>
      <c r="AD48" s="95">
        <f>SUM($P48:P48)</f>
        <v>-8</v>
      </c>
      <c r="AE48" s="95">
        <f>SUM($P48:Q48)</f>
        <v>-16</v>
      </c>
    </row>
    <row r="49" spans="2:31" s="83" customFormat="1" ht="5.0999999999999996" customHeight="1" outlineLevel="1" x14ac:dyDescent="0.25">
      <c r="H49" s="86"/>
      <c r="I49" s="86"/>
      <c r="J49" s="86"/>
      <c r="K49" s="86"/>
      <c r="L49" s="86"/>
      <c r="M49" s="86"/>
      <c r="N49" s="86"/>
      <c r="O49" s="86"/>
      <c r="P49" s="86"/>
      <c r="Q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</row>
    <row r="50" spans="2:31" s="83" customFormat="1" outlineLevel="1" x14ac:dyDescent="0.25">
      <c r="C50" s="91" t="s">
        <v>240</v>
      </c>
      <c r="D50" s="91"/>
      <c r="E50" s="91"/>
      <c r="F50" s="91"/>
      <c r="G50" s="91"/>
      <c r="H50" s="92">
        <v>-2</v>
      </c>
      <c r="I50" s="92">
        <v>-2</v>
      </c>
      <c r="J50" s="92">
        <v>-2</v>
      </c>
      <c r="K50" s="92">
        <v>-2</v>
      </c>
      <c r="L50" s="92">
        <v>-2</v>
      </c>
      <c r="M50" s="92">
        <v>-2</v>
      </c>
      <c r="N50" s="92">
        <v>-2</v>
      </c>
      <c r="O50" s="92">
        <v>-2</v>
      </c>
      <c r="P50" s="92">
        <v>-2</v>
      </c>
      <c r="Q50" s="92">
        <v>-3</v>
      </c>
      <c r="R50" s="91"/>
      <c r="S50" s="91"/>
      <c r="T50" s="92">
        <v>-13.6</v>
      </c>
      <c r="U50" s="92">
        <v>-10</v>
      </c>
      <c r="V50" s="92">
        <f>SUM($H50:H50)</f>
        <v>-2</v>
      </c>
      <c r="W50" s="92">
        <f>SUM($H50:I50)</f>
        <v>-4</v>
      </c>
      <c r="X50" s="92">
        <f>SUM($H50:J50)</f>
        <v>-6</v>
      </c>
      <c r="Y50" s="92">
        <f>SUM($H50:K50)</f>
        <v>-8</v>
      </c>
      <c r="Z50" s="92">
        <f>SUM($L50:L50)</f>
        <v>-2</v>
      </c>
      <c r="AA50" s="92">
        <f>SUM($L50:M50)</f>
        <v>-4</v>
      </c>
      <c r="AB50" s="92">
        <f>SUM($L50:N50)</f>
        <v>-6</v>
      </c>
      <c r="AC50" s="92">
        <f>SUM($L50:O50)</f>
        <v>-8</v>
      </c>
      <c r="AD50" s="92">
        <f>SUM($P50:P50)</f>
        <v>-2</v>
      </c>
      <c r="AE50" s="92">
        <f>SUM($P50:Q50)</f>
        <v>-5</v>
      </c>
    </row>
    <row r="51" spans="2:31" s="83" customFormat="1" ht="5.0999999999999996" customHeight="1" x14ac:dyDescent="0.25">
      <c r="H51" s="86"/>
      <c r="I51" s="86"/>
      <c r="J51" s="86"/>
      <c r="K51" s="86"/>
      <c r="L51" s="86"/>
      <c r="M51" s="86"/>
      <c r="N51" s="86"/>
      <c r="O51" s="86"/>
      <c r="P51" s="86"/>
      <c r="Q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</row>
    <row r="52" spans="2:31" s="83" customFormat="1" ht="12" customHeight="1" x14ac:dyDescent="0.25">
      <c r="B52" s="113" t="s">
        <v>247</v>
      </c>
      <c r="C52" s="76"/>
      <c r="D52" s="76"/>
      <c r="E52" s="76"/>
      <c r="F52" s="76"/>
      <c r="G52" s="76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6"/>
      <c r="S52" s="76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</row>
    <row r="53" spans="2:31" s="83" customFormat="1" ht="5.0999999999999996" customHeight="1" outlineLevel="1" x14ac:dyDescent="0.25">
      <c r="H53" s="86"/>
      <c r="I53" s="86"/>
      <c r="J53" s="86"/>
      <c r="K53" s="86"/>
      <c r="L53" s="86"/>
      <c r="M53" s="86"/>
      <c r="N53" s="86"/>
      <c r="O53" s="86"/>
      <c r="P53" s="86"/>
      <c r="Q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</row>
    <row r="54" spans="2:31" s="83" customFormat="1" outlineLevel="1" x14ac:dyDescent="0.25">
      <c r="C54" s="93" t="s">
        <v>242</v>
      </c>
      <c r="D54" s="93"/>
      <c r="E54" s="94" t="s">
        <v>308</v>
      </c>
      <c r="F54" s="93"/>
      <c r="G54" s="93"/>
      <c r="H54" s="94">
        <f t="shared" ref="H54:M54" si="11">H21/H9*1000</f>
        <v>643.02782611409702</v>
      </c>
      <c r="I54" s="94">
        <f t="shared" si="11"/>
        <v>623.13307472036149</v>
      </c>
      <c r="J54" s="94">
        <f t="shared" si="11"/>
        <v>722.65551786769447</v>
      </c>
      <c r="K54" s="94">
        <f t="shared" si="11"/>
        <v>732.95026332926545</v>
      </c>
      <c r="L54" s="94">
        <f t="shared" si="11"/>
        <v>790.1674661546316</v>
      </c>
      <c r="M54" s="94">
        <f t="shared" si="11"/>
        <v>891.07419091733334</v>
      </c>
      <c r="N54" s="94">
        <f>N21/N9*1000</f>
        <v>889.5120925049132</v>
      </c>
      <c r="O54" s="94">
        <f>O21/O9*1000</f>
        <v>942.14008857935653</v>
      </c>
      <c r="P54" s="94">
        <f>P21/P9*1000</f>
        <v>973.68978027695357</v>
      </c>
      <c r="Q54" s="94">
        <f>Q21/Q9*1000</f>
        <v>965.46172581681412</v>
      </c>
      <c r="R54" s="93"/>
      <c r="S54" s="93"/>
      <c r="T54" s="94">
        <f t="shared" ref="T54:X54" si="12">T21/T9*1000</f>
        <v>962.23501037796325</v>
      </c>
      <c r="U54" s="94">
        <f t="shared" si="12"/>
        <v>790.79059434494673</v>
      </c>
      <c r="V54" s="94">
        <f t="shared" si="12"/>
        <v>643.02782611409702</v>
      </c>
      <c r="W54" s="94">
        <f t="shared" si="12"/>
        <v>632.32562569534866</v>
      </c>
      <c r="X54" s="94">
        <f t="shared" si="12"/>
        <v>656.6720238582526</v>
      </c>
      <c r="Y54" s="94">
        <f>Y21/Y9*1000</f>
        <v>675.93565514346915</v>
      </c>
      <c r="Z54" s="94">
        <f t="shared" ref="Z54:AE54" si="13">Z21/Z9*1000</f>
        <v>790.1674661546316</v>
      </c>
      <c r="AA54" s="94">
        <f t="shared" si="13"/>
        <v>836.1309931358162</v>
      </c>
      <c r="AB54" s="94">
        <f t="shared" si="13"/>
        <v>852.27352925542652</v>
      </c>
      <c r="AC54" s="94">
        <f t="shared" si="13"/>
        <v>875.35543007634806</v>
      </c>
      <c r="AD54" s="94">
        <f t="shared" si="13"/>
        <v>973.68978027695357</v>
      </c>
      <c r="AE54" s="94">
        <f t="shared" si="13"/>
        <v>969.64972653399832</v>
      </c>
    </row>
    <row r="55" spans="2:31" s="83" customFormat="1" ht="5.0999999999999996" customHeight="1" outlineLevel="1" x14ac:dyDescent="0.25">
      <c r="E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</row>
    <row r="56" spans="2:31" s="83" customFormat="1" outlineLevel="1" x14ac:dyDescent="0.25">
      <c r="C56" s="93" t="s">
        <v>243</v>
      </c>
      <c r="D56" s="93"/>
      <c r="E56" s="94" t="s">
        <v>308</v>
      </c>
      <c r="F56" s="93"/>
      <c r="G56" s="93"/>
      <c r="H56" s="94">
        <f t="shared" ref="H56:Q56" si="14">H46/H13*1000</f>
        <v>1.5551426538461539</v>
      </c>
      <c r="I56" s="94">
        <f t="shared" si="14"/>
        <v>3.2095872954545452</v>
      </c>
      <c r="J56" s="94">
        <f t="shared" si="14"/>
        <v>-2.7675703714285689</v>
      </c>
      <c r="K56" s="94">
        <f t="shared" si="14"/>
        <v>0</v>
      </c>
      <c r="L56" s="94">
        <f t="shared" si="14"/>
        <v>7.5933270566037603</v>
      </c>
      <c r="M56" s="94">
        <f t="shared" si="14"/>
        <v>-1.1222410099999989</v>
      </c>
      <c r="N56" s="94">
        <f t="shared" si="14"/>
        <v>3.3726354315789466</v>
      </c>
      <c r="O56" s="94">
        <f t="shared" si="14"/>
        <v>-6.3684796695652128</v>
      </c>
      <c r="P56" s="94">
        <f t="shared" si="14"/>
        <v>-5.1351057608695596</v>
      </c>
      <c r="Q56" s="94">
        <f t="shared" si="14"/>
        <v>-5.1788692045454479</v>
      </c>
      <c r="R56" s="93"/>
      <c r="S56" s="93"/>
      <c r="T56" s="94">
        <f>T46/T11*1000</f>
        <v>-26.617147990622154</v>
      </c>
      <c r="U56" s="94">
        <f t="shared" ref="U56" si="15">U46/U11*1000</f>
        <v>-2.2988098672818218</v>
      </c>
      <c r="V56" s="94">
        <f>V46/V13*1000</f>
        <v>1.5551426538461539</v>
      </c>
      <c r="W56" s="94">
        <f>W46/W13*1000</f>
        <v>4.7443909879518076</v>
      </c>
      <c r="X56" s="94">
        <f>X46/X13*1000</f>
        <v>1.5228302161016947</v>
      </c>
      <c r="Y56" s="94">
        <f t="shared" ref="Y56" si="16">Y46/Y11*1000</f>
        <v>2.0798020158260586</v>
      </c>
      <c r="Z56" s="94">
        <f t="shared" ref="Z56:AE56" si="17">Z46/Z13*1000</f>
        <v>7.5933270566037603</v>
      </c>
      <c r="AA56" s="94">
        <f t="shared" si="17"/>
        <v>5.979924247572808</v>
      </c>
      <c r="AB56" s="94">
        <f t="shared" si="17"/>
        <v>9.3866578338870337</v>
      </c>
      <c r="AC56" s="94">
        <f t="shared" si="17"/>
        <v>2.2847861923076902</v>
      </c>
      <c r="AD56" s="94">
        <f t="shared" si="17"/>
        <v>-5.1351057608695596</v>
      </c>
      <c r="AE56" s="94">
        <f t="shared" si="17"/>
        <v>-10.313002444444432</v>
      </c>
    </row>
    <row r="57" spans="2:31" s="83" customFormat="1" ht="5.0999999999999996" customHeight="1" outlineLevel="1" x14ac:dyDescent="0.25">
      <c r="E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</row>
    <row r="58" spans="2:31" s="83" customFormat="1" outlineLevel="1" x14ac:dyDescent="0.25">
      <c r="C58" s="93" t="s">
        <v>241</v>
      </c>
      <c r="D58" s="93"/>
      <c r="E58" s="94" t="s">
        <v>309</v>
      </c>
      <c r="F58" s="93"/>
      <c r="G58" s="93"/>
      <c r="H58" s="94" t="s">
        <v>183</v>
      </c>
      <c r="I58" s="94" t="s">
        <v>183</v>
      </c>
      <c r="J58" s="94" t="s">
        <v>183</v>
      </c>
      <c r="K58" s="94" t="s">
        <v>183</v>
      </c>
      <c r="L58" s="94" t="s">
        <v>183</v>
      </c>
      <c r="M58" s="94" t="s">
        <v>183</v>
      </c>
      <c r="N58" s="94" t="s">
        <v>183</v>
      </c>
      <c r="O58" s="94" t="s">
        <v>183</v>
      </c>
      <c r="P58" s="94" t="s">
        <v>183</v>
      </c>
      <c r="Q58" s="94" t="s">
        <v>183</v>
      </c>
      <c r="R58" s="93"/>
      <c r="S58" s="93"/>
      <c r="T58" s="94">
        <v>1.8</v>
      </c>
      <c r="U58" s="94">
        <v>3.3</v>
      </c>
      <c r="V58" s="94" t="s">
        <v>183</v>
      </c>
      <c r="W58" s="94" t="s">
        <v>183</v>
      </c>
      <c r="X58" s="94" t="s">
        <v>183</v>
      </c>
      <c r="Y58" s="94">
        <v>26.5</v>
      </c>
      <c r="Z58" s="94" t="s">
        <v>183</v>
      </c>
      <c r="AA58" s="94" t="s">
        <v>183</v>
      </c>
      <c r="AB58" s="94" t="s">
        <v>183</v>
      </c>
      <c r="AC58" s="94" t="s">
        <v>183</v>
      </c>
      <c r="AD58" s="94" t="s">
        <v>183</v>
      </c>
      <c r="AE58" s="94" t="s">
        <v>183</v>
      </c>
    </row>
    <row r="59" spans="2:31" s="83" customFormat="1" ht="5.0999999999999996" customHeight="1" outlineLevel="1" x14ac:dyDescent="0.25">
      <c r="H59" s="86"/>
      <c r="I59" s="86"/>
      <c r="J59" s="86"/>
      <c r="K59" s="86"/>
      <c r="L59" s="86"/>
      <c r="M59" s="86"/>
      <c r="N59" s="86"/>
      <c r="O59" s="86"/>
      <c r="P59" s="86"/>
      <c r="Q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</row>
    <row r="60" spans="2:31" s="83" customFormat="1" outlineLevel="1" x14ac:dyDescent="0.25">
      <c r="C60" s="93" t="s">
        <v>294</v>
      </c>
      <c r="D60" s="93"/>
      <c r="E60" s="93"/>
      <c r="F60" s="93"/>
      <c r="G60" s="93"/>
      <c r="H60" s="108">
        <f t="shared" ref="H60:Q60" si="18">H46/H21</f>
        <v>1.282051282051282E-2</v>
      </c>
      <c r="I60" s="108">
        <f t="shared" si="18"/>
        <v>2.2727272727272728E-2</v>
      </c>
      <c r="J60" s="108">
        <f t="shared" si="18"/>
        <v>-2.8571428571428571E-2</v>
      </c>
      <c r="K60" s="108">
        <f t="shared" si="18"/>
        <v>0</v>
      </c>
      <c r="L60" s="108">
        <f t="shared" si="18"/>
        <v>5.6603773584905662E-2</v>
      </c>
      <c r="M60" s="108">
        <f t="shared" si="18"/>
        <v>-0.01</v>
      </c>
      <c r="N60" s="108">
        <f t="shared" si="18"/>
        <v>3.1578947368421054E-2</v>
      </c>
      <c r="O60" s="108">
        <f t="shared" si="18"/>
        <v>-5.2173913043478258E-2</v>
      </c>
      <c r="P60" s="108">
        <f t="shared" si="18"/>
        <v>-3.6231884057971016E-2</v>
      </c>
      <c r="Q60" s="108">
        <f t="shared" si="18"/>
        <v>-3.787878787878788E-2</v>
      </c>
      <c r="R60" s="93"/>
      <c r="S60" s="93"/>
      <c r="T60" s="156">
        <f t="shared" ref="T60:AE60" si="19">T46/T21</f>
        <v>-2.7661795407098122E-2</v>
      </c>
      <c r="U60" s="156">
        <f t="shared" si="19"/>
        <v>-2.9069767441860465E-3</v>
      </c>
      <c r="V60" s="108">
        <f t="shared" si="19"/>
        <v>1.282051282051282E-2</v>
      </c>
      <c r="W60" s="108">
        <f t="shared" si="19"/>
        <v>1.8072289156626505E-2</v>
      </c>
      <c r="X60" s="108">
        <f t="shared" si="19"/>
        <v>4.2372881355932203E-3</v>
      </c>
      <c r="Y60" s="156">
        <f t="shared" si="19"/>
        <v>3.0769230769230769E-3</v>
      </c>
      <c r="Z60" s="108">
        <f t="shared" si="19"/>
        <v>5.6603773584905662E-2</v>
      </c>
      <c r="AA60" s="108">
        <f t="shared" si="19"/>
        <v>2.4271844660194174E-2</v>
      </c>
      <c r="AB60" s="108">
        <f t="shared" si="19"/>
        <v>2.6578073089700997E-2</v>
      </c>
      <c r="AC60" s="108">
        <f t="shared" si="19"/>
        <v>4.807692307692308E-3</v>
      </c>
      <c r="AD60" s="108">
        <f t="shared" si="19"/>
        <v>-3.6231884057971016E-2</v>
      </c>
      <c r="AE60" s="108">
        <f t="shared" si="19"/>
        <v>-3.7037037037037035E-2</v>
      </c>
    </row>
    <row r="61" spans="2:31" s="83" customFormat="1" x14ac:dyDescent="0.25">
      <c r="C61" s="85"/>
      <c r="H61" s="86"/>
      <c r="I61" s="86"/>
      <c r="J61" s="86"/>
      <c r="K61" s="86"/>
      <c r="L61" s="86"/>
      <c r="M61" s="86"/>
      <c r="N61" s="86"/>
      <c r="O61" s="86"/>
      <c r="P61" s="86"/>
      <c r="Q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</row>
    <row r="62" spans="2:31" s="83" customFormat="1" x14ac:dyDescent="0.25">
      <c r="D62" s="97"/>
      <c r="E62" s="97"/>
      <c r="F62" s="97"/>
      <c r="G62" s="97"/>
      <c r="H62" s="98"/>
      <c r="I62" s="98"/>
      <c r="J62" s="98"/>
      <c r="K62" s="98"/>
      <c r="L62" s="98"/>
      <c r="M62" s="98"/>
      <c r="N62" s="98"/>
      <c r="O62" s="98"/>
      <c r="P62" s="98"/>
      <c r="Q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</row>
    <row r="63" spans="2:31" s="83" customFormat="1" x14ac:dyDescent="0.25">
      <c r="D63" s="97"/>
      <c r="H63" s="98"/>
      <c r="I63" s="98"/>
      <c r="J63" s="98"/>
      <c r="K63" s="98"/>
      <c r="L63" s="98"/>
      <c r="M63" s="98"/>
      <c r="N63" s="98"/>
      <c r="O63" s="98"/>
      <c r="P63" s="98"/>
      <c r="Q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</row>
    <row r="64" spans="2:31" ht="12" customHeight="1" x14ac:dyDescent="0.25">
      <c r="D64" s="83"/>
      <c r="Z64" s="64"/>
      <c r="AA64" s="64"/>
      <c r="AB64" s="64"/>
      <c r="AC64" s="64"/>
      <c r="AD64" s="64"/>
      <c r="AE64" s="64"/>
    </row>
    <row r="65" spans="4:31" ht="12" customHeight="1" x14ac:dyDescent="0.25">
      <c r="D65" s="97"/>
      <c r="Z65" s="64"/>
      <c r="AA65" s="64"/>
      <c r="AB65" s="64"/>
      <c r="AC65" s="64"/>
      <c r="AD65" s="64"/>
      <c r="AE65" s="64"/>
    </row>
    <row r="66" spans="4:31" ht="12" customHeight="1" x14ac:dyDescent="0.25">
      <c r="Z66" s="64"/>
      <c r="AA66" s="64"/>
      <c r="AB66" s="64"/>
      <c r="AC66" s="64"/>
      <c r="AD66" s="64"/>
      <c r="AE66" s="64"/>
    </row>
    <row r="67" spans="4:31" ht="12" customHeight="1" x14ac:dyDescent="0.25">
      <c r="Z67" s="64"/>
      <c r="AA67" s="64"/>
      <c r="AB67" s="64"/>
      <c r="AC67" s="64"/>
      <c r="AD67" s="64"/>
      <c r="AE67" s="64"/>
    </row>
    <row r="68" spans="4:31" ht="12" customHeight="1" x14ac:dyDescent="0.25">
      <c r="Z68" s="64"/>
      <c r="AA68" s="64"/>
      <c r="AB68" s="64"/>
      <c r="AC68" s="64"/>
      <c r="AD68" s="64"/>
      <c r="AE68" s="64"/>
    </row>
    <row r="69" spans="4:31" ht="12" customHeight="1" x14ac:dyDescent="0.25">
      <c r="Z69" s="64"/>
      <c r="AA69" s="64"/>
      <c r="AB69" s="64"/>
      <c r="AC69" s="64"/>
      <c r="AD69" s="64"/>
      <c r="AE69" s="64"/>
    </row>
    <row r="70" spans="4:31" ht="12" customHeight="1" x14ac:dyDescent="0.25">
      <c r="Z70" s="64"/>
      <c r="AA70" s="64"/>
      <c r="AB70" s="64"/>
      <c r="AC70" s="64"/>
      <c r="AD70" s="64"/>
      <c r="AE70" s="64"/>
    </row>
    <row r="71" spans="4:31" ht="12" customHeight="1" x14ac:dyDescent="0.25">
      <c r="Z71" s="64"/>
      <c r="AA71" s="64"/>
      <c r="AB71" s="64"/>
      <c r="AC71" s="64"/>
      <c r="AD71" s="64"/>
      <c r="AE71" s="64"/>
    </row>
    <row r="72" spans="4:31" ht="12" customHeight="1" x14ac:dyDescent="0.25">
      <c r="Z72" s="64"/>
      <c r="AA72" s="64"/>
      <c r="AB72" s="64"/>
      <c r="AC72" s="64"/>
      <c r="AD72" s="64"/>
      <c r="AE72" s="64"/>
    </row>
    <row r="73" spans="4:31" ht="12" customHeight="1" x14ac:dyDescent="0.25">
      <c r="Z73" s="64"/>
      <c r="AA73" s="64"/>
      <c r="AB73" s="64"/>
      <c r="AC73" s="64"/>
      <c r="AD73" s="64"/>
      <c r="AE73" s="64"/>
    </row>
    <row r="74" spans="4:31" ht="12" customHeight="1" x14ac:dyDescent="0.25">
      <c r="Z74" s="64"/>
      <c r="AA74" s="64"/>
      <c r="AB74" s="64"/>
      <c r="AC74" s="64"/>
      <c r="AD74" s="64"/>
      <c r="AE74" s="64"/>
    </row>
    <row r="75" spans="4:31" ht="12" customHeight="1" x14ac:dyDescent="0.25">
      <c r="Z75" s="64"/>
      <c r="AA75" s="64"/>
      <c r="AB75" s="64"/>
      <c r="AC75" s="64"/>
      <c r="AD75" s="64"/>
      <c r="AE75" s="64"/>
    </row>
    <row r="76" spans="4:31" ht="12" customHeight="1" x14ac:dyDescent="0.25">
      <c r="Z76" s="64"/>
      <c r="AA76" s="64"/>
      <c r="AB76" s="64"/>
      <c r="AC76" s="64"/>
      <c r="AD76" s="64"/>
      <c r="AE76" s="64"/>
    </row>
    <row r="77" spans="4:31" ht="12" customHeight="1" x14ac:dyDescent="0.25">
      <c r="Z77" s="64"/>
      <c r="AA77" s="64"/>
      <c r="AB77" s="64"/>
      <c r="AC77" s="64"/>
      <c r="AD77" s="64"/>
      <c r="AE77" s="64"/>
    </row>
    <row r="78" spans="4:31" ht="12" customHeight="1" x14ac:dyDescent="0.25">
      <c r="Z78" s="64"/>
      <c r="AA78" s="64"/>
      <c r="AB78" s="64"/>
      <c r="AC78" s="64"/>
      <c r="AD78" s="64"/>
      <c r="AE78" s="64"/>
    </row>
    <row r="79" spans="4:31" ht="12" customHeight="1" x14ac:dyDescent="0.25">
      <c r="Z79" s="64"/>
      <c r="AA79" s="64"/>
      <c r="AB79" s="64"/>
      <c r="AC79" s="64"/>
      <c r="AD79" s="64"/>
      <c r="AE79" s="64"/>
    </row>
    <row r="80" spans="4:31" ht="12" customHeight="1" x14ac:dyDescent="0.25">
      <c r="Z80" s="64"/>
      <c r="AA80" s="64"/>
      <c r="AB80" s="64"/>
      <c r="AC80" s="64"/>
      <c r="AD80" s="64"/>
      <c r="AE80" s="64"/>
    </row>
    <row r="81" spans="26:31" ht="12" customHeight="1" x14ac:dyDescent="0.25">
      <c r="Z81" s="64"/>
      <c r="AA81" s="64"/>
      <c r="AB81" s="64"/>
      <c r="AC81" s="64"/>
      <c r="AD81" s="64"/>
      <c r="AE81" s="64"/>
    </row>
    <row r="82" spans="26:31" ht="12" customHeight="1" x14ac:dyDescent="0.25">
      <c r="Z82" s="64"/>
      <c r="AA82" s="64"/>
      <c r="AB82" s="64"/>
      <c r="AC82" s="64"/>
      <c r="AD82" s="64"/>
      <c r="AE82" s="64"/>
    </row>
    <row r="83" spans="26:31" ht="12" customHeight="1" x14ac:dyDescent="0.25">
      <c r="Z83" s="64"/>
      <c r="AA83" s="64"/>
      <c r="AB83" s="64"/>
      <c r="AC83" s="64"/>
      <c r="AD83" s="64"/>
      <c r="AE83" s="64"/>
    </row>
    <row r="84" spans="26:31" ht="12" customHeight="1" x14ac:dyDescent="0.25">
      <c r="Z84" s="64"/>
      <c r="AA84" s="64"/>
      <c r="AB84" s="64"/>
      <c r="AC84" s="64"/>
      <c r="AD84" s="64"/>
      <c r="AE84" s="64"/>
    </row>
    <row r="85" spans="26:31" ht="12" customHeight="1" x14ac:dyDescent="0.25">
      <c r="Z85" s="64"/>
      <c r="AA85" s="64"/>
      <c r="AB85" s="64"/>
      <c r="AC85" s="64"/>
      <c r="AD85" s="64"/>
      <c r="AE85" s="64"/>
    </row>
    <row r="86" spans="26:31" ht="12" customHeight="1" x14ac:dyDescent="0.25">
      <c r="Z86" s="64"/>
      <c r="AA86" s="64"/>
      <c r="AB86" s="64"/>
      <c r="AC86" s="64"/>
      <c r="AD86" s="64"/>
      <c r="AE86" s="64"/>
    </row>
    <row r="87" spans="26:31" ht="12" customHeight="1" x14ac:dyDescent="0.25">
      <c r="Z87" s="64"/>
      <c r="AA87" s="64"/>
      <c r="AB87" s="64"/>
      <c r="AC87" s="64"/>
      <c r="AD87" s="64"/>
      <c r="AE87" s="64"/>
    </row>
    <row r="88" spans="26:31" ht="12" customHeight="1" x14ac:dyDescent="0.25">
      <c r="Z88" s="64"/>
      <c r="AA88" s="64"/>
      <c r="AB88" s="64"/>
      <c r="AC88" s="64"/>
      <c r="AD88" s="64"/>
      <c r="AE88" s="64"/>
    </row>
    <row r="89" spans="26:31" ht="12" customHeight="1" x14ac:dyDescent="0.25">
      <c r="Z89" s="64"/>
      <c r="AA89" s="64"/>
      <c r="AB89" s="64"/>
      <c r="AC89" s="64"/>
      <c r="AD89" s="64"/>
      <c r="AE89" s="64"/>
    </row>
    <row r="90" spans="26:31" ht="12" customHeight="1" x14ac:dyDescent="0.25">
      <c r="Z90" s="64"/>
      <c r="AA90" s="64"/>
      <c r="AB90" s="64"/>
      <c r="AC90" s="64"/>
      <c r="AD90" s="64"/>
      <c r="AE90" s="64"/>
    </row>
    <row r="91" spans="26:31" ht="12" customHeight="1" x14ac:dyDescent="0.25">
      <c r="Z91" s="64"/>
      <c r="AA91" s="64"/>
      <c r="AB91" s="64"/>
      <c r="AC91" s="64"/>
      <c r="AD91" s="64"/>
      <c r="AE91" s="64"/>
    </row>
    <row r="92" spans="26:31" ht="12" customHeight="1" x14ac:dyDescent="0.25">
      <c r="Z92" s="64"/>
      <c r="AA92" s="64"/>
      <c r="AB92" s="64"/>
      <c r="AC92" s="64"/>
      <c r="AD92" s="64"/>
      <c r="AE92" s="64"/>
    </row>
    <row r="93" spans="26:31" ht="12" customHeight="1" x14ac:dyDescent="0.25">
      <c r="Z93" s="64"/>
      <c r="AA93" s="64"/>
      <c r="AB93" s="64"/>
      <c r="AC93" s="64"/>
      <c r="AD93" s="64"/>
      <c r="AE93" s="64"/>
    </row>
    <row r="94" spans="26:31" ht="12" customHeight="1" x14ac:dyDescent="0.25">
      <c r="Z94" s="64"/>
      <c r="AA94" s="64"/>
      <c r="AB94" s="64"/>
      <c r="AC94" s="64"/>
      <c r="AD94" s="64"/>
      <c r="AE94" s="64"/>
    </row>
    <row r="95" spans="26:31" ht="12" customHeight="1" x14ac:dyDescent="0.25">
      <c r="Z95" s="64"/>
      <c r="AA95" s="64"/>
      <c r="AB95" s="64"/>
      <c r="AC95" s="64"/>
      <c r="AD95" s="64"/>
      <c r="AE95" s="64"/>
    </row>
    <row r="96" spans="26:31" ht="12" customHeight="1" x14ac:dyDescent="0.25">
      <c r="Z96" s="64"/>
      <c r="AA96" s="64"/>
      <c r="AB96" s="64"/>
      <c r="AC96" s="64"/>
      <c r="AD96" s="64"/>
      <c r="AE96" s="64"/>
    </row>
    <row r="97" spans="26:31" ht="12" customHeight="1" x14ac:dyDescent="0.25">
      <c r="Z97" s="64"/>
      <c r="AA97" s="64"/>
      <c r="AB97" s="64"/>
      <c r="AC97" s="64"/>
      <c r="AD97" s="64"/>
      <c r="AE97" s="64"/>
    </row>
    <row r="98" spans="26:31" ht="12" customHeight="1" x14ac:dyDescent="0.25">
      <c r="Z98" s="64"/>
      <c r="AA98" s="64"/>
      <c r="AB98" s="64"/>
      <c r="AC98" s="64"/>
      <c r="AD98" s="64"/>
      <c r="AE98" s="64"/>
    </row>
    <row r="99" spans="26:31" ht="12" customHeight="1" x14ac:dyDescent="0.25">
      <c r="Z99" s="64"/>
      <c r="AA99" s="64"/>
      <c r="AB99" s="64"/>
      <c r="AC99" s="64"/>
      <c r="AD99" s="64"/>
      <c r="AE99" s="64"/>
    </row>
    <row r="100" spans="26:31" ht="12" customHeight="1" x14ac:dyDescent="0.25">
      <c r="Z100" s="64"/>
      <c r="AA100" s="64"/>
      <c r="AB100" s="64"/>
      <c r="AC100" s="64"/>
      <c r="AD100" s="64"/>
      <c r="AE100" s="64"/>
    </row>
    <row r="101" spans="26:31" ht="12" customHeight="1" x14ac:dyDescent="0.25">
      <c r="Z101" s="64"/>
      <c r="AA101" s="64"/>
      <c r="AB101" s="64"/>
      <c r="AC101" s="64"/>
      <c r="AD101" s="64"/>
      <c r="AE101" s="64"/>
    </row>
    <row r="102" spans="26:31" ht="12" customHeight="1" x14ac:dyDescent="0.25">
      <c r="Z102" s="64"/>
      <c r="AA102" s="64"/>
      <c r="AB102" s="64"/>
      <c r="AC102" s="64"/>
      <c r="AD102" s="64"/>
      <c r="AE102" s="64"/>
    </row>
    <row r="103" spans="26:31" ht="12" customHeight="1" x14ac:dyDescent="0.25">
      <c r="Z103" s="64"/>
      <c r="AA103" s="64"/>
      <c r="AB103" s="64"/>
      <c r="AC103" s="64"/>
      <c r="AD103" s="64"/>
      <c r="AE103" s="64"/>
    </row>
    <row r="104" spans="26:31" ht="12" customHeight="1" x14ac:dyDescent="0.25">
      <c r="Z104" s="64"/>
      <c r="AA104" s="64"/>
      <c r="AB104" s="64"/>
      <c r="AC104" s="64"/>
      <c r="AD104" s="64"/>
      <c r="AE104" s="64"/>
    </row>
    <row r="105" spans="26:31" ht="12" customHeight="1" x14ac:dyDescent="0.25">
      <c r="Z105" s="64"/>
      <c r="AA105" s="64"/>
      <c r="AB105" s="64"/>
      <c r="AC105" s="64"/>
      <c r="AD105" s="64"/>
      <c r="AE105" s="64"/>
    </row>
    <row r="106" spans="26:31" ht="12" customHeight="1" x14ac:dyDescent="0.25">
      <c r="Z106" s="64"/>
      <c r="AA106" s="64"/>
      <c r="AB106" s="64"/>
      <c r="AC106" s="64"/>
      <c r="AD106" s="64"/>
      <c r="AE106" s="64"/>
    </row>
    <row r="107" spans="26:31" ht="12" customHeight="1" x14ac:dyDescent="0.25">
      <c r="Z107" s="64"/>
      <c r="AA107" s="64"/>
      <c r="AB107" s="64"/>
      <c r="AC107" s="64"/>
      <c r="AD107" s="64"/>
      <c r="AE107" s="64"/>
    </row>
    <row r="108" spans="26:31" ht="12" customHeight="1" x14ac:dyDescent="0.25">
      <c r="Z108" s="64"/>
      <c r="AA108" s="64"/>
      <c r="AB108" s="64"/>
      <c r="AC108" s="64"/>
      <c r="AD108" s="64"/>
      <c r="AE108" s="64"/>
    </row>
    <row r="109" spans="26:31" ht="12" customHeight="1" x14ac:dyDescent="0.25">
      <c r="Z109" s="64"/>
      <c r="AA109" s="64"/>
      <c r="AB109" s="64"/>
      <c r="AC109" s="64"/>
      <c r="AD109" s="64"/>
      <c r="AE109" s="64"/>
    </row>
    <row r="110" spans="26:31" ht="12" customHeight="1" x14ac:dyDescent="0.25">
      <c r="Z110" s="64"/>
      <c r="AA110" s="64"/>
      <c r="AB110" s="64"/>
      <c r="AC110" s="64"/>
      <c r="AD110" s="64"/>
      <c r="AE110" s="64"/>
    </row>
    <row r="111" spans="26:31" ht="12" customHeight="1" x14ac:dyDescent="0.25">
      <c r="Z111" s="64"/>
      <c r="AA111" s="64"/>
      <c r="AB111" s="64"/>
      <c r="AC111" s="64"/>
      <c r="AD111" s="64"/>
      <c r="AE111" s="64"/>
    </row>
    <row r="112" spans="26:31" ht="12" customHeight="1" x14ac:dyDescent="0.25">
      <c r="Z112" s="64"/>
      <c r="AA112" s="64"/>
      <c r="AB112" s="64"/>
      <c r="AC112" s="64"/>
      <c r="AD112" s="64"/>
      <c r="AE112" s="64"/>
    </row>
    <row r="113" spans="26:31" ht="12" customHeight="1" x14ac:dyDescent="0.25">
      <c r="Z113" s="64"/>
      <c r="AA113" s="64"/>
      <c r="AB113" s="64"/>
      <c r="AC113" s="64"/>
      <c r="AD113" s="64"/>
      <c r="AE113" s="64"/>
    </row>
    <row r="114" spans="26:31" ht="12" customHeight="1" x14ac:dyDescent="0.25">
      <c r="Z114" s="64"/>
      <c r="AA114" s="64"/>
      <c r="AB114" s="64"/>
      <c r="AC114" s="64"/>
      <c r="AD114" s="64"/>
      <c r="AE114" s="64"/>
    </row>
    <row r="115" spans="26:31" ht="12" customHeight="1" x14ac:dyDescent="0.25">
      <c r="Z115" s="64"/>
      <c r="AA115" s="64"/>
      <c r="AB115" s="64"/>
      <c r="AC115" s="64"/>
      <c r="AD115" s="64"/>
      <c r="AE115" s="64"/>
    </row>
    <row r="116" spans="26:31" ht="12" customHeight="1" x14ac:dyDescent="0.25">
      <c r="Z116" s="64"/>
      <c r="AA116" s="64"/>
      <c r="AB116" s="64"/>
      <c r="AC116" s="64"/>
      <c r="AD116" s="64"/>
      <c r="AE116" s="64"/>
    </row>
    <row r="117" spans="26:31" ht="12" customHeight="1" x14ac:dyDescent="0.25">
      <c r="Z117" s="64"/>
      <c r="AA117" s="64"/>
      <c r="AB117" s="64"/>
      <c r="AC117" s="64"/>
      <c r="AD117" s="64"/>
      <c r="AE117" s="64"/>
    </row>
    <row r="118" spans="26:31" ht="12" customHeight="1" x14ac:dyDescent="0.25">
      <c r="Z118" s="64"/>
      <c r="AA118" s="64"/>
      <c r="AB118" s="64"/>
      <c r="AC118" s="64"/>
      <c r="AD118" s="64"/>
      <c r="AE118" s="64"/>
    </row>
    <row r="119" spans="26:31" ht="12" customHeight="1" x14ac:dyDescent="0.25">
      <c r="Z119" s="64"/>
      <c r="AA119" s="64"/>
      <c r="AB119" s="64"/>
      <c r="AC119" s="64"/>
      <c r="AD119" s="64"/>
      <c r="AE119" s="64"/>
    </row>
    <row r="120" spans="26:31" ht="12" customHeight="1" x14ac:dyDescent="0.25">
      <c r="Z120" s="64"/>
      <c r="AA120" s="64"/>
      <c r="AB120" s="64"/>
      <c r="AC120" s="64"/>
      <c r="AD120" s="64"/>
      <c r="AE120" s="64"/>
    </row>
    <row r="121" spans="26:31" ht="12" customHeight="1" x14ac:dyDescent="0.25">
      <c r="Z121" s="64"/>
      <c r="AA121" s="64"/>
      <c r="AB121" s="64"/>
      <c r="AC121" s="64"/>
      <c r="AD121" s="64"/>
      <c r="AE121" s="64"/>
    </row>
    <row r="122" spans="26:31" ht="12" customHeight="1" x14ac:dyDescent="0.25">
      <c r="Z122" s="64"/>
      <c r="AA122" s="64"/>
      <c r="AB122" s="64"/>
      <c r="AC122" s="64"/>
      <c r="AD122" s="64"/>
      <c r="AE122" s="64"/>
    </row>
    <row r="123" spans="26:31" ht="12" customHeight="1" x14ac:dyDescent="0.25">
      <c r="Z123" s="64"/>
      <c r="AA123" s="64"/>
      <c r="AB123" s="64"/>
      <c r="AC123" s="64"/>
      <c r="AD123" s="64"/>
      <c r="AE123" s="64"/>
    </row>
    <row r="124" spans="26:31" ht="12" customHeight="1" x14ac:dyDescent="0.25">
      <c r="Z124" s="64"/>
      <c r="AA124" s="64"/>
      <c r="AB124" s="64"/>
      <c r="AC124" s="64"/>
      <c r="AD124" s="64"/>
      <c r="AE124" s="64"/>
    </row>
    <row r="125" spans="26:31" ht="12" customHeight="1" x14ac:dyDescent="0.25">
      <c r="Z125" s="64"/>
      <c r="AA125" s="64"/>
      <c r="AB125" s="64"/>
      <c r="AC125" s="64"/>
      <c r="AD125" s="64"/>
      <c r="AE125" s="64"/>
    </row>
    <row r="126" spans="26:31" ht="12" customHeight="1" x14ac:dyDescent="0.25">
      <c r="Z126" s="64"/>
      <c r="AA126" s="64"/>
      <c r="AB126" s="64"/>
      <c r="AC126" s="64"/>
      <c r="AD126" s="64"/>
      <c r="AE126" s="64"/>
    </row>
    <row r="127" spans="26:31" ht="12" customHeight="1" x14ac:dyDescent="0.25">
      <c r="Z127" s="64"/>
      <c r="AA127" s="64"/>
      <c r="AB127" s="64"/>
      <c r="AC127" s="64"/>
      <c r="AD127" s="64"/>
      <c r="AE127" s="64"/>
    </row>
    <row r="128" spans="26:31" ht="12" customHeight="1" x14ac:dyDescent="0.25">
      <c r="Z128" s="64"/>
      <c r="AA128" s="64"/>
      <c r="AB128" s="64"/>
      <c r="AC128" s="64"/>
      <c r="AD128" s="64"/>
      <c r="AE128" s="64"/>
    </row>
    <row r="129" spans="26:31" ht="12" customHeight="1" x14ac:dyDescent="0.25">
      <c r="Z129" s="64"/>
      <c r="AA129" s="64"/>
      <c r="AB129" s="64"/>
      <c r="AC129" s="64"/>
      <c r="AD129" s="64"/>
      <c r="AE129" s="64"/>
    </row>
    <row r="130" spans="26:31" ht="12" customHeight="1" x14ac:dyDescent="0.25">
      <c r="Z130" s="64"/>
      <c r="AA130" s="64"/>
      <c r="AB130" s="64"/>
      <c r="AC130" s="64"/>
      <c r="AD130" s="64"/>
      <c r="AE130" s="64"/>
    </row>
    <row r="131" spans="26:31" ht="12" customHeight="1" x14ac:dyDescent="0.25">
      <c r="Z131" s="64"/>
      <c r="AA131" s="64"/>
      <c r="AB131" s="64"/>
      <c r="AC131" s="64"/>
      <c r="AD131" s="64"/>
      <c r="AE131" s="64"/>
    </row>
    <row r="132" spans="26:31" ht="12" customHeight="1" x14ac:dyDescent="0.25">
      <c r="Z132" s="64"/>
      <c r="AA132" s="64"/>
      <c r="AB132" s="64"/>
      <c r="AC132" s="64"/>
      <c r="AD132" s="64"/>
      <c r="AE132" s="64"/>
    </row>
    <row r="133" spans="26:31" ht="12" customHeight="1" x14ac:dyDescent="0.25">
      <c r="Z133" s="64"/>
      <c r="AA133" s="64"/>
      <c r="AB133" s="64"/>
      <c r="AC133" s="64"/>
      <c r="AD133" s="64"/>
      <c r="AE133" s="64"/>
    </row>
    <row r="134" spans="26:31" ht="12" customHeight="1" x14ac:dyDescent="0.25">
      <c r="Z134" s="64"/>
      <c r="AA134" s="64"/>
      <c r="AB134" s="64"/>
      <c r="AC134" s="64"/>
      <c r="AD134" s="64"/>
      <c r="AE134" s="64"/>
    </row>
    <row r="135" spans="26:31" ht="12" customHeight="1" x14ac:dyDescent="0.25">
      <c r="Z135" s="64"/>
      <c r="AA135" s="64"/>
      <c r="AB135" s="64"/>
      <c r="AC135" s="64"/>
      <c r="AD135" s="64"/>
      <c r="AE135" s="64"/>
    </row>
    <row r="136" spans="26:31" ht="12" customHeight="1" x14ac:dyDescent="0.25">
      <c r="Z136" s="64"/>
      <c r="AA136" s="64"/>
      <c r="AB136" s="64"/>
      <c r="AC136" s="64"/>
      <c r="AD136" s="64"/>
      <c r="AE136" s="64"/>
    </row>
    <row r="137" spans="26:31" ht="12" customHeight="1" x14ac:dyDescent="0.25">
      <c r="Z137" s="64"/>
      <c r="AA137" s="64"/>
      <c r="AB137" s="64"/>
      <c r="AC137" s="64"/>
      <c r="AD137" s="64"/>
      <c r="AE137" s="64"/>
    </row>
    <row r="138" spans="26:31" ht="12" customHeight="1" x14ac:dyDescent="0.25">
      <c r="Z138" s="64"/>
      <c r="AA138" s="64"/>
      <c r="AB138" s="64"/>
      <c r="AC138" s="64"/>
      <c r="AD138" s="64"/>
      <c r="AE138" s="64"/>
    </row>
    <row r="139" spans="26:31" ht="12" customHeight="1" x14ac:dyDescent="0.25">
      <c r="Z139" s="64"/>
      <c r="AA139" s="64"/>
      <c r="AB139" s="64"/>
      <c r="AC139" s="64"/>
      <c r="AD139" s="64"/>
      <c r="AE139" s="64"/>
    </row>
    <row r="140" spans="26:31" ht="12" customHeight="1" x14ac:dyDescent="0.25">
      <c r="Z140" s="64"/>
      <c r="AA140" s="64"/>
      <c r="AB140" s="64"/>
      <c r="AC140" s="64"/>
      <c r="AD140" s="64"/>
      <c r="AE140" s="64"/>
    </row>
    <row r="141" spans="26:31" ht="12" customHeight="1" x14ac:dyDescent="0.25">
      <c r="Z141" s="64"/>
      <c r="AA141" s="64"/>
      <c r="AB141" s="64"/>
      <c r="AC141" s="64"/>
      <c r="AD141" s="64"/>
      <c r="AE141" s="64"/>
    </row>
    <row r="142" spans="26:31" ht="12" customHeight="1" x14ac:dyDescent="0.25">
      <c r="Z142" s="64"/>
      <c r="AA142" s="64"/>
      <c r="AB142" s="64"/>
      <c r="AC142" s="64"/>
      <c r="AD142" s="64"/>
      <c r="AE142" s="64"/>
    </row>
    <row r="143" spans="26:31" ht="12" customHeight="1" x14ac:dyDescent="0.25">
      <c r="Z143" s="64"/>
      <c r="AA143" s="64"/>
      <c r="AB143" s="64"/>
      <c r="AC143" s="64"/>
      <c r="AD143" s="64"/>
      <c r="AE143" s="64"/>
    </row>
    <row r="144" spans="26:31" ht="12" customHeight="1" x14ac:dyDescent="0.25">
      <c r="Z144" s="64"/>
      <c r="AA144" s="64"/>
      <c r="AB144" s="64"/>
      <c r="AC144" s="64"/>
      <c r="AD144" s="64"/>
      <c r="AE144" s="64"/>
    </row>
    <row r="145" spans="26:31" ht="12" customHeight="1" x14ac:dyDescent="0.25">
      <c r="Z145" s="64"/>
      <c r="AA145" s="64"/>
      <c r="AB145" s="64"/>
      <c r="AC145" s="64"/>
      <c r="AD145" s="64"/>
      <c r="AE145" s="64"/>
    </row>
    <row r="146" spans="26:31" ht="12" customHeight="1" x14ac:dyDescent="0.25">
      <c r="Z146" s="64"/>
      <c r="AA146" s="64"/>
      <c r="AB146" s="64"/>
      <c r="AC146" s="64"/>
      <c r="AD146" s="64"/>
      <c r="AE146" s="64"/>
    </row>
    <row r="147" spans="26:31" ht="12" customHeight="1" x14ac:dyDescent="0.25">
      <c r="Z147" s="64"/>
      <c r="AA147" s="64"/>
      <c r="AB147" s="64"/>
      <c r="AC147" s="64"/>
      <c r="AD147" s="64"/>
      <c r="AE147" s="64"/>
    </row>
    <row r="148" spans="26:31" ht="12" customHeight="1" x14ac:dyDescent="0.25">
      <c r="Z148" s="64"/>
      <c r="AA148" s="64"/>
      <c r="AB148" s="64"/>
      <c r="AC148" s="64"/>
      <c r="AD148" s="64"/>
      <c r="AE148" s="64"/>
    </row>
    <row r="149" spans="26:31" ht="12" customHeight="1" x14ac:dyDescent="0.25">
      <c r="Z149" s="64"/>
      <c r="AA149" s="64"/>
      <c r="AB149" s="64"/>
      <c r="AC149" s="64"/>
      <c r="AD149" s="64"/>
      <c r="AE149" s="64"/>
    </row>
    <row r="150" spans="26:31" ht="12" customHeight="1" x14ac:dyDescent="0.25">
      <c r="Z150" s="64"/>
      <c r="AA150" s="64"/>
      <c r="AB150" s="64"/>
      <c r="AC150" s="64"/>
      <c r="AD150" s="64"/>
      <c r="AE150" s="64"/>
    </row>
    <row r="151" spans="26:31" ht="12" customHeight="1" x14ac:dyDescent="0.25">
      <c r="Z151" s="64"/>
      <c r="AA151" s="64"/>
      <c r="AB151" s="64"/>
      <c r="AC151" s="64"/>
      <c r="AD151" s="64"/>
      <c r="AE151" s="64"/>
    </row>
    <row r="152" spans="26:31" ht="12" customHeight="1" x14ac:dyDescent="0.25">
      <c r="Z152" s="64"/>
      <c r="AA152" s="64"/>
      <c r="AB152" s="64"/>
      <c r="AC152" s="64"/>
      <c r="AD152" s="64"/>
      <c r="AE152" s="64"/>
    </row>
    <row r="153" spans="26:31" ht="12" customHeight="1" x14ac:dyDescent="0.25">
      <c r="Z153" s="64"/>
      <c r="AA153" s="64"/>
      <c r="AB153" s="64"/>
      <c r="AC153" s="64"/>
      <c r="AD153" s="64"/>
      <c r="AE153" s="64"/>
    </row>
    <row r="154" spans="26:31" ht="12" customHeight="1" x14ac:dyDescent="0.25">
      <c r="Z154" s="64"/>
      <c r="AA154" s="64"/>
      <c r="AB154" s="64"/>
      <c r="AC154" s="64"/>
      <c r="AD154" s="64"/>
      <c r="AE154" s="64"/>
    </row>
  </sheetData>
  <conditionalFormatting sqref="Y62">
    <cfRule type="cellIs" dxfId="89" priority="75" operator="lessThan">
      <formula>-1</formula>
    </cfRule>
    <cfRule type="cellIs" dxfId="88" priority="76" operator="greaterThan">
      <formula>1</formula>
    </cfRule>
  </conditionalFormatting>
  <conditionalFormatting sqref="AE62">
    <cfRule type="cellIs" dxfId="87" priority="7" operator="lessThan">
      <formula>-1</formula>
    </cfRule>
    <cfRule type="cellIs" dxfId="86" priority="8" operator="greaterThan">
      <formula>1</formula>
    </cfRule>
  </conditionalFormatting>
  <conditionalFormatting sqref="AD62">
    <cfRule type="cellIs" dxfId="85" priority="17" operator="lessThan">
      <formula>-1</formula>
    </cfRule>
    <cfRule type="cellIs" dxfId="84" priority="18" operator="greaterThan">
      <formula>1</formula>
    </cfRule>
  </conditionalFormatting>
  <conditionalFormatting sqref="Q63">
    <cfRule type="cellIs" dxfId="83" priority="11" operator="lessThan">
      <formula>-1</formula>
    </cfRule>
    <cfRule type="cellIs" dxfId="82" priority="12" operator="greaterThan">
      <formula>1</formula>
    </cfRule>
  </conditionalFormatting>
  <conditionalFormatting sqref="Q65">
    <cfRule type="cellIs" dxfId="81" priority="9" operator="lessThan">
      <formula>-1</formula>
    </cfRule>
    <cfRule type="cellIs" dxfId="80" priority="10" operator="greaterThan">
      <formula>1</formula>
    </cfRule>
  </conditionalFormatting>
  <conditionalFormatting sqref="Q62">
    <cfRule type="cellIs" dxfId="79" priority="13" operator="lessThan">
      <formula>-1</formula>
    </cfRule>
    <cfRule type="cellIs" dxfId="78" priority="14" operator="greaterThan">
      <formula>1</formula>
    </cfRule>
  </conditionalFormatting>
  <conditionalFormatting sqref="AE62">
    <cfRule type="cellIs" dxfId="77" priority="5" operator="lessThan">
      <formula>-1</formula>
    </cfRule>
    <cfRule type="cellIs" dxfId="76" priority="6" operator="greaterThan">
      <formula>1</formula>
    </cfRule>
  </conditionalFormatting>
  <conditionalFormatting sqref="AE62">
    <cfRule type="cellIs" dxfId="75" priority="3" operator="lessThan">
      <formula>-1</formula>
    </cfRule>
    <cfRule type="cellIs" dxfId="74" priority="4" operator="greaterThan">
      <formula>1</formula>
    </cfRule>
  </conditionalFormatting>
  <conditionalFormatting sqref="AE63">
    <cfRule type="cellIs" dxfId="73" priority="1" operator="lessThan">
      <formula>-1</formula>
    </cfRule>
    <cfRule type="cellIs" dxfId="72" priority="2" operator="greaterThan">
      <formula>1</formula>
    </cfRule>
  </conditionalFormatting>
  <conditionalFormatting sqref="Z63">
    <cfRule type="cellIs" dxfId="71" priority="67" operator="lessThan">
      <formula>-1</formula>
    </cfRule>
    <cfRule type="cellIs" dxfId="70" priority="68" operator="greaterThan">
      <formula>1</formula>
    </cfRule>
  </conditionalFormatting>
  <conditionalFormatting sqref="M62">
    <cfRule type="cellIs" dxfId="69" priority="65" operator="lessThan">
      <formula>-1</formula>
    </cfRule>
    <cfRule type="cellIs" dxfId="68" priority="66" operator="greaterThan">
      <formula>1</formula>
    </cfRule>
  </conditionalFormatting>
  <conditionalFormatting sqref="AA62">
    <cfRule type="cellIs" dxfId="67" priority="59" operator="lessThan">
      <formula>-1</formula>
    </cfRule>
    <cfRule type="cellIs" dxfId="66" priority="60" operator="greaterThan">
      <formula>1</formula>
    </cfRule>
  </conditionalFormatting>
  <conditionalFormatting sqref="AA62">
    <cfRule type="cellIs" dxfId="65" priority="57" operator="lessThan">
      <formula>-1</formula>
    </cfRule>
    <cfRule type="cellIs" dxfId="64" priority="58" operator="greaterThan">
      <formula>1</formula>
    </cfRule>
  </conditionalFormatting>
  <conditionalFormatting sqref="N62">
    <cfRule type="cellIs" dxfId="63" priority="53" operator="lessThan">
      <formula>-1</formula>
    </cfRule>
    <cfRule type="cellIs" dxfId="62" priority="54" operator="greaterThan">
      <formula>1</formula>
    </cfRule>
  </conditionalFormatting>
  <conditionalFormatting sqref="N63">
    <cfRule type="cellIs" dxfId="61" priority="51" operator="lessThan">
      <formula>-1</formula>
    </cfRule>
    <cfRule type="cellIs" dxfId="60" priority="52" operator="greaterThan">
      <formula>1</formula>
    </cfRule>
  </conditionalFormatting>
  <conditionalFormatting sqref="AB62">
    <cfRule type="cellIs" dxfId="59" priority="49" operator="lessThan">
      <formula>-1</formula>
    </cfRule>
    <cfRule type="cellIs" dxfId="58" priority="50" operator="greaterThan">
      <formula>1</formula>
    </cfRule>
  </conditionalFormatting>
  <conditionalFormatting sqref="AB62">
    <cfRule type="cellIs" dxfId="57" priority="47" operator="lessThan">
      <formula>-1</formula>
    </cfRule>
    <cfRule type="cellIs" dxfId="56" priority="48" operator="greaterThan">
      <formula>1</formula>
    </cfRule>
  </conditionalFormatting>
  <conditionalFormatting sqref="AB62">
    <cfRule type="cellIs" dxfId="55" priority="45" operator="lessThan">
      <formula>-1</formula>
    </cfRule>
    <cfRule type="cellIs" dxfId="54" priority="46" operator="greaterThan">
      <formula>1</formula>
    </cfRule>
  </conditionalFormatting>
  <conditionalFormatting sqref="AB63">
    <cfRule type="cellIs" dxfId="53" priority="43" operator="lessThan">
      <formula>-1</formula>
    </cfRule>
    <cfRule type="cellIs" dxfId="52" priority="44" operator="greaterThan">
      <formula>1</formula>
    </cfRule>
  </conditionalFormatting>
  <conditionalFormatting sqref="O62">
    <cfRule type="cellIs" dxfId="51" priority="41" operator="lessThan">
      <formula>-1</formula>
    </cfRule>
    <cfRule type="cellIs" dxfId="50" priority="42" operator="greaterThan">
      <formula>1</formula>
    </cfRule>
  </conditionalFormatting>
  <conditionalFormatting sqref="AC62">
    <cfRule type="cellIs" dxfId="49" priority="31" operator="lessThan">
      <formula>-1</formula>
    </cfRule>
    <cfRule type="cellIs" dxfId="48" priority="32" operator="greaterThan">
      <formula>1</formula>
    </cfRule>
  </conditionalFormatting>
  <conditionalFormatting sqref="O63">
    <cfRule type="cellIs" dxfId="47" priority="39" operator="lessThan">
      <formula>-1</formula>
    </cfRule>
    <cfRule type="cellIs" dxfId="46" priority="40" operator="greaterThan">
      <formula>1</formula>
    </cfRule>
  </conditionalFormatting>
  <conditionalFormatting sqref="O65">
    <cfRule type="cellIs" dxfId="45" priority="37" operator="lessThan">
      <formula>-1</formula>
    </cfRule>
    <cfRule type="cellIs" dxfId="44" priority="38" operator="greaterThan">
      <formula>1</formula>
    </cfRule>
  </conditionalFormatting>
  <conditionalFormatting sqref="AC62">
    <cfRule type="cellIs" dxfId="43" priority="35" operator="lessThan">
      <formula>-1</formula>
    </cfRule>
    <cfRule type="cellIs" dxfId="42" priority="36" operator="greaterThan">
      <formula>1</formula>
    </cfRule>
  </conditionalFormatting>
  <conditionalFormatting sqref="AC62">
    <cfRule type="cellIs" dxfId="41" priority="33" operator="lessThan">
      <formula>-1</formula>
    </cfRule>
    <cfRule type="cellIs" dxfId="40" priority="34" operator="greaterThan">
      <formula>1</formula>
    </cfRule>
  </conditionalFormatting>
  <conditionalFormatting sqref="P62">
    <cfRule type="cellIs" dxfId="39" priority="27" operator="lessThan">
      <formula>-1</formula>
    </cfRule>
    <cfRule type="cellIs" dxfId="38" priority="28" operator="greaterThan">
      <formula>1</formula>
    </cfRule>
  </conditionalFormatting>
  <conditionalFormatting sqref="P63">
    <cfRule type="cellIs" dxfId="37" priority="25" operator="lessThan">
      <formula>-1</formula>
    </cfRule>
    <cfRule type="cellIs" dxfId="36" priority="26" operator="greaterThan">
      <formula>1</formula>
    </cfRule>
  </conditionalFormatting>
  <conditionalFormatting sqref="AD62">
    <cfRule type="cellIs" dxfId="35" priority="19" operator="lessThan">
      <formula>-1</formula>
    </cfRule>
    <cfRule type="cellIs" dxfId="34" priority="20" operator="greaterThan">
      <formula>1</formula>
    </cfRule>
  </conditionalFormatting>
  <conditionalFormatting sqref="P65">
    <cfRule type="cellIs" dxfId="33" priority="23" operator="lessThan">
      <formula>-1</formula>
    </cfRule>
    <cfRule type="cellIs" dxfId="32" priority="24" operator="greaterThan">
      <formula>1</formula>
    </cfRule>
  </conditionalFormatting>
  <conditionalFormatting sqref="AD62">
    <cfRule type="cellIs" dxfId="31" priority="21" operator="lessThan">
      <formula>-1</formula>
    </cfRule>
    <cfRule type="cellIs" dxfId="30" priority="22" operator="greaterThan">
      <formula>1</formula>
    </cfRule>
  </conditionalFormatting>
  <conditionalFormatting sqref="K62">
    <cfRule type="cellIs" dxfId="29" priority="83" operator="lessThan">
      <formula>-1</formula>
    </cfRule>
    <cfRule type="cellIs" dxfId="28" priority="84" operator="greaterThan">
      <formula>1</formula>
    </cfRule>
  </conditionalFormatting>
  <conditionalFormatting sqref="K63">
    <cfRule type="cellIs" dxfId="27" priority="81" operator="lessThan">
      <formula>-1</formula>
    </cfRule>
    <cfRule type="cellIs" dxfId="26" priority="82" operator="greaterThan">
      <formula>1</formula>
    </cfRule>
  </conditionalFormatting>
  <conditionalFormatting sqref="L63">
    <cfRule type="cellIs" dxfId="25" priority="79" operator="lessThan">
      <formula>-1</formula>
    </cfRule>
    <cfRule type="cellIs" dxfId="24" priority="80" operator="greaterThan">
      <formula>1</formula>
    </cfRule>
  </conditionalFormatting>
  <conditionalFormatting sqref="Y63">
    <cfRule type="cellIs" dxfId="23" priority="73" operator="lessThan">
      <formula>-1</formula>
    </cfRule>
    <cfRule type="cellIs" dxfId="22" priority="74" operator="greaterThan">
      <formula>1</formula>
    </cfRule>
  </conditionalFormatting>
  <conditionalFormatting sqref="Z62">
    <cfRule type="cellIs" dxfId="21" priority="71" operator="lessThan">
      <formula>-1</formula>
    </cfRule>
    <cfRule type="cellIs" dxfId="20" priority="72" operator="greaterThan">
      <formula>1</formula>
    </cfRule>
  </conditionalFormatting>
  <conditionalFormatting sqref="M63">
    <cfRule type="cellIs" dxfId="19" priority="63" operator="lessThan">
      <formula>-1</formula>
    </cfRule>
    <cfRule type="cellIs" dxfId="18" priority="64" operator="greaterThan">
      <formula>1</formula>
    </cfRule>
  </conditionalFormatting>
  <conditionalFormatting sqref="AA62">
    <cfRule type="cellIs" dxfId="17" priority="61" operator="lessThan">
      <formula>-1</formula>
    </cfRule>
    <cfRule type="cellIs" dxfId="16" priority="62" operator="greaterThan">
      <formula>1</formula>
    </cfRule>
  </conditionalFormatting>
  <conditionalFormatting sqref="AA63">
    <cfRule type="cellIs" dxfId="15" priority="55" operator="lessThan">
      <formula>-1</formula>
    </cfRule>
    <cfRule type="cellIs" dxfId="14" priority="56" operator="greaterThan">
      <formula>1</formula>
    </cfRule>
  </conditionalFormatting>
  <conditionalFormatting sqref="AD63">
    <cfRule type="cellIs" dxfId="13" priority="15" operator="lessThan">
      <formula>-1</formula>
    </cfRule>
    <cfRule type="cellIs" dxfId="12" priority="16" operator="greaterThan">
      <formula>1</formula>
    </cfRule>
  </conditionalFormatting>
  <conditionalFormatting sqref="T62:Z62 T63:X63 H63:J63 H62:L62 H65:N65">
    <cfRule type="cellIs" dxfId="11" priority="89" operator="lessThan">
      <formula>-1</formula>
    </cfRule>
    <cfRule type="cellIs" dxfId="10" priority="90" operator="greaterThan">
      <formula>1</formula>
    </cfRule>
  </conditionalFormatting>
  <conditionalFormatting sqref="U62">
    <cfRule type="cellIs" dxfId="9" priority="87" operator="lessThan">
      <formula>-1</formula>
    </cfRule>
    <cfRule type="cellIs" dxfId="8" priority="88" operator="greaterThan">
      <formula>1</formula>
    </cfRule>
  </conditionalFormatting>
  <conditionalFormatting sqref="X62">
    <cfRule type="cellIs" dxfId="7" priority="85" operator="lessThan">
      <formula>-1</formula>
    </cfRule>
    <cfRule type="cellIs" dxfId="6" priority="86" operator="greaterThan">
      <formula>1</formula>
    </cfRule>
  </conditionalFormatting>
  <conditionalFormatting sqref="Y62">
    <cfRule type="cellIs" dxfId="5" priority="77" operator="lessThan">
      <formula>-1</formula>
    </cfRule>
    <cfRule type="cellIs" dxfId="4" priority="78" operator="greaterThan">
      <formula>1</formula>
    </cfRule>
  </conditionalFormatting>
  <conditionalFormatting sqref="Z62">
    <cfRule type="cellIs" dxfId="3" priority="69" operator="lessThan">
      <formula>-1</formula>
    </cfRule>
    <cfRule type="cellIs" dxfId="2" priority="70" operator="greaterThan">
      <formula>1</formula>
    </cfRule>
  </conditionalFormatting>
  <conditionalFormatting sqref="AC63">
    <cfRule type="cellIs" dxfId="1" priority="29" operator="lessThan">
      <formula>-1</formula>
    </cfRule>
    <cfRule type="cellIs" dxfId="0" priority="30" operator="greaterThan">
      <formula>1</formula>
    </cfRule>
  </conditionalFormatting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4452E-B29C-4BAB-8F42-52C39BC05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894CCA-65AC-4C8C-8E68-DA60C22BC15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414F1E2-F543-4BBE-B303-DE0BEF11431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C03F53-C915-47F7-8A3F-1A8F171220B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e6c4e6a-6d57-47d6-9288-076169c1f69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Cover</vt:lpstr>
      <vt:lpstr>Content</vt:lpstr>
      <vt:lpstr>Key Indicators</vt:lpstr>
      <vt:lpstr>Consolidated sales</vt:lpstr>
      <vt:lpstr>RFP</vt:lpstr>
      <vt:lpstr>RLP</vt:lpstr>
      <vt:lpstr>Mining</vt:lpstr>
      <vt:lpstr>NLMK USA</vt:lpstr>
      <vt:lpstr>NLMK Dansteel</vt:lpstr>
      <vt:lpstr>P&amp;L</vt:lpstr>
      <vt:lpstr>CashFlow</vt:lpstr>
      <vt:lpstr>Balance Sheet</vt:lpstr>
      <vt:lpstr>Historical Data</vt:lpstr>
      <vt:lpstr>RFP key figures</vt:lpstr>
      <vt:lpstr>Foreign rolled products</vt:lpstr>
      <vt:lpstr>MiningO</vt:lpstr>
      <vt:lpstr>Russian long products</vt:lpstr>
      <vt:lpstr>Russian flat products</vt:lpstr>
      <vt:lpstr>'Foreign rolled products'!Область_печати</vt:lpstr>
      <vt:lpstr>'Historical Data'!Область_печати</vt:lpstr>
      <vt:lpstr>MiningO!Область_печати</vt:lpstr>
      <vt:lpstr>'NLMK Dansteel'!Область_печати</vt:lpstr>
      <vt:lpstr>'RFP key figures'!Область_печати</vt:lpstr>
      <vt:lpstr>'Russian long products'!Область_печати</vt:lpstr>
    </vt:vector>
  </TitlesOfParts>
  <Company>ОАО "НЛМК"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Климантов Никита Андреевич</dc:creator>
  <cp:lastModifiedBy>Климантов Никита Андреевич</cp:lastModifiedBy>
  <cp:lastPrinted>2017-04-25T13:46:53Z</cp:lastPrinted>
  <dcterms:created xsi:type="dcterms:W3CDTF">2015-10-29T08:21:28Z</dcterms:created>
  <dcterms:modified xsi:type="dcterms:W3CDTF">2018-07-27T14:05:48Z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